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E drive data\RELIABLE DATA SERVICE LIMITED\3. SUBMISSION TO NSE\36. march 2026\"/>
    </mc:Choice>
  </mc:AlternateContent>
  <bookViews>
    <workbookView xWindow="0" yWindow="0" windowWidth="20490" windowHeight="7455" tabRatio="858" activeTab="1"/>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Institutions" sheetId="41" r:id="rId11"/>
    <sheet name="Public" sheetId="40" r:id="rId12"/>
    <sheet name="Firms" sheetId="39" r:id="rId13"/>
    <sheet name="Distribution of Holding" sheetId="38" r:id="rId14"/>
    <sheet name="Pldgshrs" sheetId="37" r:id="rId15"/>
  </sheets>
  <calcPr calcId="152511"/>
</workbook>
</file>

<file path=xl/calcChain.xml><?xml version="1.0" encoding="utf-8"?>
<calcChain xmlns="http://schemas.openxmlformats.org/spreadsheetml/2006/main">
  <c r="L7" i="13" l="1"/>
  <c r="H7" i="13"/>
  <c r="L6" i="13"/>
  <c r="AA6" i="13"/>
  <c r="AA8" i="13" s="1"/>
  <c r="Z6" i="13"/>
  <c r="Z8" i="13" s="1"/>
  <c r="Y6" i="13"/>
  <c r="Y8" i="13" s="1"/>
  <c r="X6" i="13"/>
  <c r="X8" i="13" s="1"/>
  <c r="W6" i="13"/>
  <c r="W8" i="13" s="1"/>
  <c r="V6" i="13"/>
  <c r="V8" i="13" s="1"/>
  <c r="U6" i="13"/>
  <c r="U8" i="13" s="1"/>
  <c r="S6" i="13"/>
  <c r="S8" i="13" s="1"/>
  <c r="Q6" i="13"/>
  <c r="P6" i="13"/>
  <c r="P8" i="13" s="1"/>
  <c r="N6" i="13"/>
  <c r="K6" i="13"/>
  <c r="K8" i="13" s="1"/>
  <c r="J6" i="13"/>
  <c r="J8" i="13" s="1"/>
  <c r="G6" i="13"/>
  <c r="G8" i="13" s="1"/>
  <c r="F6" i="13"/>
  <c r="F8" i="13" s="1"/>
  <c r="E6" i="13"/>
  <c r="H6" i="13" s="1"/>
  <c r="M56" i="10"/>
  <c r="I56" i="10"/>
  <c r="S56" i="10"/>
  <c r="M55" i="10"/>
  <c r="I55" i="10"/>
  <c r="M54" i="10"/>
  <c r="I54" i="10"/>
  <c r="S54" i="10"/>
  <c r="M53" i="10"/>
  <c r="I53" i="10"/>
  <c r="S53" i="10" s="1"/>
  <c r="M52" i="10"/>
  <c r="I52" i="10"/>
  <c r="S52" i="10"/>
  <c r="M51" i="10"/>
  <c r="I51" i="10"/>
  <c r="M50" i="10"/>
  <c r="I50" i="10"/>
  <c r="S50" i="10"/>
  <c r="M49" i="10"/>
  <c r="I49" i="10"/>
  <c r="S49" i="10" s="1"/>
  <c r="M47" i="10"/>
  <c r="I47" i="10"/>
  <c r="S47" i="10"/>
  <c r="M46" i="10"/>
  <c r="I46" i="10"/>
  <c r="M45" i="10"/>
  <c r="I45" i="10"/>
  <c r="S45" i="10"/>
  <c r="M44" i="10"/>
  <c r="I44" i="10"/>
  <c r="S44" i="10" s="1"/>
  <c r="M43" i="10"/>
  <c r="I43" i="10"/>
  <c r="S43" i="10"/>
  <c r="M42" i="10"/>
  <c r="I42" i="10"/>
  <c r="M41" i="10"/>
  <c r="I41" i="10"/>
  <c r="S41" i="10"/>
  <c r="M40" i="10"/>
  <c r="I40" i="10"/>
  <c r="S40" i="10" s="1"/>
  <c r="M39" i="10"/>
  <c r="I39" i="10"/>
  <c r="M38" i="10"/>
  <c r="I38" i="10"/>
  <c r="S38" i="10" s="1"/>
  <c r="M37" i="10"/>
  <c r="I37" i="10"/>
  <c r="M36" i="10"/>
  <c r="I36" i="10"/>
  <c r="S36" i="10"/>
  <c r="M35" i="10"/>
  <c r="I35" i="10"/>
  <c r="S35" i="10" s="1"/>
  <c r="M34" i="10"/>
  <c r="I34" i="10"/>
  <c r="S34" i="10"/>
  <c r="M33" i="10"/>
  <c r="I33" i="10"/>
  <c r="S32" i="10"/>
  <c r="M31" i="10"/>
  <c r="I31" i="10"/>
  <c r="S31" i="10" s="1"/>
  <c r="M30" i="10"/>
  <c r="I30" i="10"/>
  <c r="S30" i="10"/>
  <c r="M29" i="10"/>
  <c r="I29" i="10"/>
  <c r="M28" i="10"/>
  <c r="I28" i="10"/>
  <c r="I27" i="10"/>
  <c r="M26" i="10"/>
  <c r="I26" i="10"/>
  <c r="M25" i="10"/>
  <c r="I25" i="10"/>
  <c r="M24" i="10"/>
  <c r="I24" i="10"/>
  <c r="M23" i="10"/>
  <c r="I23" i="10"/>
  <c r="M22" i="10"/>
  <c r="I22" i="10"/>
  <c r="M21" i="10"/>
  <c r="I21" i="10"/>
  <c r="M20" i="10"/>
  <c r="I20" i="10"/>
  <c r="M19" i="10"/>
  <c r="I19" i="10"/>
  <c r="S18" i="10"/>
  <c r="M17" i="10"/>
  <c r="I17" i="10"/>
  <c r="M16" i="10"/>
  <c r="I16" i="10"/>
  <c r="M15" i="10"/>
  <c r="I15" i="10"/>
  <c r="M14" i="10"/>
  <c r="I14" i="10"/>
  <c r="M13" i="10"/>
  <c r="I13" i="10"/>
  <c r="M12" i="10"/>
  <c r="I12" i="10"/>
  <c r="M11" i="10"/>
  <c r="I11" i="10"/>
  <c r="M10" i="10"/>
  <c r="I10" i="10"/>
  <c r="M9" i="10"/>
  <c r="I9" i="10"/>
  <c r="S9" i="10" s="1"/>
  <c r="M8" i="10"/>
  <c r="I8" i="10"/>
  <c r="M7" i="10"/>
  <c r="I7" i="10"/>
  <c r="S7" i="10"/>
  <c r="AE57" i="10"/>
  <c r="AA57" i="10"/>
  <c r="Y57" i="10"/>
  <c r="W57" i="10"/>
  <c r="U57" i="10"/>
  <c r="R57" i="10"/>
  <c r="Q57" i="10"/>
  <c r="P57" i="10"/>
  <c r="O57" i="10"/>
  <c r="L57" i="10"/>
  <c r="K57" i="10"/>
  <c r="M57" i="10" s="1"/>
  <c r="H57" i="10"/>
  <c r="G57" i="10"/>
  <c r="F57" i="10"/>
  <c r="I57" i="10" s="1"/>
  <c r="E57" i="10"/>
  <c r="AE32" i="10"/>
  <c r="AA32" i="10"/>
  <c r="Y32" i="10"/>
  <c r="W32" i="10"/>
  <c r="U32" i="10"/>
  <c r="R32" i="10"/>
  <c r="Q32" i="10"/>
  <c r="Q58" i="10" s="1"/>
  <c r="P32" i="10"/>
  <c r="O32" i="10"/>
  <c r="L32" i="10"/>
  <c r="K32" i="10"/>
  <c r="M32" i="10" s="1"/>
  <c r="H32" i="10"/>
  <c r="G32" i="10"/>
  <c r="F32" i="10"/>
  <c r="I32" i="10" s="1"/>
  <c r="E32" i="10"/>
  <c r="AE27" i="10"/>
  <c r="AA27" i="10"/>
  <c r="Y27" i="10"/>
  <c r="Y58" i="10" s="1"/>
  <c r="W27" i="10"/>
  <c r="U27" i="10"/>
  <c r="R27" i="10"/>
  <c r="Q27" i="10"/>
  <c r="P27" i="10"/>
  <c r="O27" i="10"/>
  <c r="L27" i="10"/>
  <c r="K27" i="10"/>
  <c r="M27" i="10" s="1"/>
  <c r="H27" i="10"/>
  <c r="G27" i="10"/>
  <c r="F27" i="10"/>
  <c r="E27" i="10"/>
  <c r="AE18" i="10"/>
  <c r="AE58" i="10" s="1"/>
  <c r="AA18" i="10"/>
  <c r="AA58" i="10" s="1"/>
  <c r="Y18" i="10"/>
  <c r="W18" i="10"/>
  <c r="W58" i="10" s="1"/>
  <c r="U18" i="10"/>
  <c r="U58" i="10" s="1"/>
  <c r="R18" i="10"/>
  <c r="R58" i="10" s="1"/>
  <c r="Q18" i="10"/>
  <c r="P18" i="10"/>
  <c r="P58" i="10" s="1"/>
  <c r="O18" i="10"/>
  <c r="O58" i="10" s="1"/>
  <c r="L18" i="10"/>
  <c r="L58" i="10" s="1"/>
  <c r="K18" i="10"/>
  <c r="M18" i="10" s="1"/>
  <c r="H18" i="10"/>
  <c r="H58" i="10" s="1"/>
  <c r="G18" i="10"/>
  <c r="G58" i="10" s="1"/>
  <c r="F18" i="10"/>
  <c r="I18" i="10" s="1"/>
  <c r="E18" i="10"/>
  <c r="E58" i="10" s="1"/>
  <c r="AC56" i="10"/>
  <c r="AC55" i="10"/>
  <c r="AC54" i="10"/>
  <c r="AC53" i="10"/>
  <c r="AC52" i="10"/>
  <c r="AC51" i="10"/>
  <c r="AC50" i="10"/>
  <c r="AC49" i="10"/>
  <c r="AC47" i="10"/>
  <c r="AC46" i="10"/>
  <c r="AC45" i="10"/>
  <c r="AC44" i="10"/>
  <c r="AC41" i="10"/>
  <c r="AC40" i="10"/>
  <c r="AC39" i="10"/>
  <c r="AC38" i="10"/>
  <c r="AC37" i="10"/>
  <c r="AC36" i="10"/>
  <c r="AC35" i="10"/>
  <c r="AC34" i="10"/>
  <c r="AC57" i="10" s="1"/>
  <c r="AC31" i="10"/>
  <c r="AC30" i="10"/>
  <c r="AC29" i="10"/>
  <c r="AC32" i="10" s="1"/>
  <c r="AC26" i="10"/>
  <c r="AC25" i="10"/>
  <c r="AC24" i="10"/>
  <c r="AC23" i="10"/>
  <c r="AC22" i="10"/>
  <c r="AC21" i="10"/>
  <c r="AC20" i="10"/>
  <c r="AC27" i="10" s="1"/>
  <c r="AC17" i="10"/>
  <c r="AC16" i="10"/>
  <c r="AC15" i="10"/>
  <c r="AC14" i="10"/>
  <c r="AC13" i="10"/>
  <c r="AC12" i="10"/>
  <c r="AC11" i="10"/>
  <c r="AC10" i="10"/>
  <c r="AC9" i="10"/>
  <c r="AC8" i="10"/>
  <c r="AC7" i="10"/>
  <c r="AC18" i="10" s="1"/>
  <c r="AD27" i="7"/>
  <c r="N27" i="7"/>
  <c r="J27" i="7"/>
  <c r="AD26" i="7"/>
  <c r="N26" i="7"/>
  <c r="J26" i="7"/>
  <c r="AD25" i="7"/>
  <c r="N25" i="7"/>
  <c r="J25" i="7"/>
  <c r="T25" i="7" s="1"/>
  <c r="AD24" i="7"/>
  <c r="T24" i="7"/>
  <c r="N24" i="7"/>
  <c r="J24" i="7"/>
  <c r="AD23" i="7"/>
  <c r="N23" i="7"/>
  <c r="J23" i="7"/>
  <c r="T23" i="7" s="1"/>
  <c r="AD22" i="7"/>
  <c r="N22" i="7"/>
  <c r="J22" i="7"/>
  <c r="AD20" i="7"/>
  <c r="T20" i="7"/>
  <c r="N20" i="7"/>
  <c r="J20" i="7"/>
  <c r="AD19" i="7"/>
  <c r="N19" i="7"/>
  <c r="J19" i="7"/>
  <c r="T19" i="7" s="1"/>
  <c r="AD18" i="7"/>
  <c r="N18" i="7"/>
  <c r="J18" i="7"/>
  <c r="AD17" i="7"/>
  <c r="N17" i="7"/>
  <c r="J17" i="7"/>
  <c r="T17" i="7" s="1"/>
  <c r="AD16" i="7"/>
  <c r="T16" i="7"/>
  <c r="N16" i="7"/>
  <c r="J16" i="7"/>
  <c r="AD15" i="7"/>
  <c r="N15" i="7"/>
  <c r="J15" i="7"/>
  <c r="T15" i="7" s="1"/>
  <c r="AD14" i="7"/>
  <c r="N14" i="7"/>
  <c r="J14" i="7"/>
  <c r="AD13" i="7"/>
  <c r="N13" i="7"/>
  <c r="J13" i="7"/>
  <c r="T13" i="7" s="1"/>
  <c r="AD12" i="7"/>
  <c r="T12" i="7"/>
  <c r="N12" i="7"/>
  <c r="J12" i="7"/>
  <c r="AD11" i="7"/>
  <c r="N11" i="7"/>
  <c r="J11" i="7"/>
  <c r="AD10" i="7"/>
  <c r="N10" i="7"/>
  <c r="J10" i="7"/>
  <c r="AD9" i="7"/>
  <c r="N9" i="7"/>
  <c r="J9" i="7"/>
  <c r="T9" i="7" s="1"/>
  <c r="AD8" i="7"/>
  <c r="T8" i="7"/>
  <c r="N8" i="7"/>
  <c r="J8" i="7"/>
  <c r="AF28" i="7"/>
  <c r="AE28" i="7"/>
  <c r="AE29" i="7" s="1"/>
  <c r="AC28" i="7"/>
  <c r="AB28" i="7"/>
  <c r="AA28" i="7"/>
  <c r="Z28" i="7"/>
  <c r="Y29" i="7"/>
  <c r="X28" i="7"/>
  <c r="AD28" i="7" s="1"/>
  <c r="W29" i="7"/>
  <c r="V28" i="7"/>
  <c r="S28" i="7"/>
  <c r="R28" i="7"/>
  <c r="Q28" i="7"/>
  <c r="P28" i="7"/>
  <c r="M28" i="7"/>
  <c r="L28" i="7"/>
  <c r="N28" i="7" s="1"/>
  <c r="I28" i="7"/>
  <c r="H28" i="7"/>
  <c r="J28" i="7" s="1"/>
  <c r="G28" i="7"/>
  <c r="AC29" i="7"/>
  <c r="AB29" i="7"/>
  <c r="V21" i="7"/>
  <c r="V29" i="7" s="1"/>
  <c r="P21" i="7"/>
  <c r="H21" i="7"/>
  <c r="H29" i="7" s="1"/>
  <c r="AF7" i="7"/>
  <c r="AF21" i="7" s="1"/>
  <c r="AF29" i="7" s="1"/>
  <c r="AA7" i="7"/>
  <c r="AA21" i="7" s="1"/>
  <c r="AA29" i="7" s="1"/>
  <c r="Z7" i="7"/>
  <c r="Z21" i="7" s="1"/>
  <c r="Z29" i="7" s="1"/>
  <c r="X7" i="7"/>
  <c r="AD7" i="7" s="1"/>
  <c r="V7" i="7"/>
  <c r="S7" i="7"/>
  <c r="S21" i="7" s="1"/>
  <c r="S29" i="7" s="1"/>
  <c r="R7" i="7"/>
  <c r="R21" i="7" s="1"/>
  <c r="R29" i="7" s="1"/>
  <c r="Q7" i="7"/>
  <c r="Q21" i="7" s="1"/>
  <c r="Q29" i="7" s="1"/>
  <c r="P7" i="7"/>
  <c r="M7" i="7"/>
  <c r="M21" i="7" s="1"/>
  <c r="M29" i="7" s="1"/>
  <c r="L7" i="7"/>
  <c r="I7" i="7"/>
  <c r="I21" i="7" s="1"/>
  <c r="I29" i="7" s="1"/>
  <c r="H7" i="7"/>
  <c r="G7" i="7"/>
  <c r="G21" i="7" s="1"/>
  <c r="G10" i="5"/>
  <c r="Q10" i="5" s="1"/>
  <c r="G9" i="5"/>
  <c r="G8" i="5"/>
  <c r="G7" i="5"/>
  <c r="V7" i="5" s="1"/>
  <c r="V11" i="5" s="1"/>
  <c r="G6" i="5"/>
  <c r="Q6" i="5" s="1"/>
  <c r="AC11" i="5"/>
  <c r="AB11" i="5"/>
  <c r="Z11" i="5"/>
  <c r="Y11" i="5"/>
  <c r="X11" i="5"/>
  <c r="W11" i="5"/>
  <c r="U11" i="5"/>
  <c r="T11" i="5"/>
  <c r="S11" i="5"/>
  <c r="P11" i="5"/>
  <c r="O11" i="5"/>
  <c r="N11" i="5"/>
  <c r="M11" i="5"/>
  <c r="K11" i="5"/>
  <c r="L7" i="5" s="1"/>
  <c r="J11" i="5"/>
  <c r="I11" i="5"/>
  <c r="F11" i="5"/>
  <c r="E11" i="5"/>
  <c r="D11" i="5"/>
  <c r="C11" i="5"/>
  <c r="K10" i="5"/>
  <c r="K9" i="5"/>
  <c r="L9" i="5" s="1"/>
  <c r="Q7" i="5"/>
  <c r="K7" i="5"/>
  <c r="AA6" i="5"/>
  <c r="AA11" i="5" s="1"/>
  <c r="K6" i="5"/>
  <c r="T28" i="7" l="1"/>
  <c r="O10" i="7"/>
  <c r="O14" i="7"/>
  <c r="O18" i="7"/>
  <c r="O24" i="7"/>
  <c r="N32" i="10"/>
  <c r="N47" i="10"/>
  <c r="O28" i="7"/>
  <c r="O22" i="7"/>
  <c r="O26" i="7"/>
  <c r="O27" i="7"/>
  <c r="T32" i="10"/>
  <c r="T12" i="10"/>
  <c r="N30" i="10"/>
  <c r="N34" i="10"/>
  <c r="N7" i="7"/>
  <c r="O7" i="7" s="1"/>
  <c r="L21" i="7"/>
  <c r="P29" i="7"/>
  <c r="U28" i="7"/>
  <c r="U8" i="7"/>
  <c r="U12" i="7"/>
  <c r="K12" i="7"/>
  <c r="U20" i="7"/>
  <c r="K20" i="7"/>
  <c r="N18" i="10"/>
  <c r="N8" i="10"/>
  <c r="T27" i="10"/>
  <c r="S27" i="10"/>
  <c r="N38" i="10"/>
  <c r="T42" i="10"/>
  <c r="X42" i="10"/>
  <c r="N43" i="10"/>
  <c r="L10" i="5"/>
  <c r="O25" i="7"/>
  <c r="O17" i="7"/>
  <c r="O13" i="7"/>
  <c r="O9" i="7"/>
  <c r="O11" i="7"/>
  <c r="O15" i="7"/>
  <c r="O19" i="7"/>
  <c r="U22" i="7"/>
  <c r="U26" i="7"/>
  <c r="T57" i="10"/>
  <c r="S57" i="10"/>
  <c r="N39" i="10"/>
  <c r="T46" i="10"/>
  <c r="S46" i="10"/>
  <c r="O23" i="7"/>
  <c r="AC58" i="10"/>
  <c r="N27" i="10"/>
  <c r="T10" i="10"/>
  <c r="T29" i="10"/>
  <c r="T33" i="10"/>
  <c r="S33" i="10"/>
  <c r="L6" i="5"/>
  <c r="L11" i="5" s="1"/>
  <c r="J21" i="7"/>
  <c r="G29" i="7"/>
  <c r="U19" i="7"/>
  <c r="U15" i="7"/>
  <c r="O8" i="7"/>
  <c r="O12" i="7"/>
  <c r="U14" i="7"/>
  <c r="O16" i="7"/>
  <c r="O20" i="7"/>
  <c r="U21" i="7"/>
  <c r="U29" i="7" s="1"/>
  <c r="U24" i="7"/>
  <c r="U27" i="7"/>
  <c r="T18" i="10"/>
  <c r="T58" i="10" s="1"/>
  <c r="N57" i="10"/>
  <c r="K58" i="10"/>
  <c r="N19" i="10"/>
  <c r="N21" i="10"/>
  <c r="N23" i="10"/>
  <c r="N25" i="10"/>
  <c r="T37" i="10"/>
  <c r="S37" i="10"/>
  <c r="T39" i="10"/>
  <c r="N52" i="10"/>
  <c r="T55" i="10"/>
  <c r="E8" i="13"/>
  <c r="X21" i="7"/>
  <c r="J7" i="7"/>
  <c r="T11" i="7"/>
  <c r="T27" i="7"/>
  <c r="F58" i="10"/>
  <c r="N10" i="10"/>
  <c r="N12" i="10"/>
  <c r="N14" i="10"/>
  <c r="N16" i="10"/>
  <c r="T20" i="10"/>
  <c r="T22" i="10"/>
  <c r="T24" i="10"/>
  <c r="N29" i="10"/>
  <c r="N33" i="10"/>
  <c r="T36" i="10"/>
  <c r="N37" i="10"/>
  <c r="S39" i="10"/>
  <c r="T41" i="10"/>
  <c r="N42" i="10"/>
  <c r="N46" i="10"/>
  <c r="T50" i="10"/>
  <c r="N51" i="10"/>
  <c r="N55" i="10"/>
  <c r="N8" i="13"/>
  <c r="O6" i="13" s="1"/>
  <c r="U7" i="7"/>
  <c r="T10" i="7"/>
  <c r="K11" i="7"/>
  <c r="T14" i="7"/>
  <c r="T18" i="7"/>
  <c r="T22" i="7"/>
  <c r="T26" i="7"/>
  <c r="K27" i="7"/>
  <c r="T9" i="10"/>
  <c r="T13" i="10"/>
  <c r="T15" i="10"/>
  <c r="T17" i="10"/>
  <c r="N22" i="10"/>
  <c r="N24" i="10"/>
  <c r="N26" i="10"/>
  <c r="T28" i="10"/>
  <c r="T35" i="10"/>
  <c r="N36" i="10"/>
  <c r="T40" i="10"/>
  <c r="N41" i="10"/>
  <c r="T44" i="10"/>
  <c r="N45" i="10"/>
  <c r="T49" i="10"/>
  <c r="N50" i="10"/>
  <c r="T53" i="10"/>
  <c r="N54" i="10"/>
  <c r="T6" i="13"/>
  <c r="H8" i="13"/>
  <c r="M7" i="13"/>
  <c r="T51" i="10"/>
  <c r="N56" i="10"/>
  <c r="K14" i="7"/>
  <c r="K18" i="7"/>
  <c r="K22" i="7"/>
  <c r="T8" i="10"/>
  <c r="N9" i="10"/>
  <c r="N11" i="10"/>
  <c r="N13" i="10"/>
  <c r="N15" i="10"/>
  <c r="N17" i="10"/>
  <c r="T19" i="10"/>
  <c r="T23" i="10"/>
  <c r="T25" i="10"/>
  <c r="N28" i="10"/>
  <c r="N31" i="10"/>
  <c r="T34" i="10"/>
  <c r="N35" i="10"/>
  <c r="J39" i="10"/>
  <c r="N40" i="10"/>
  <c r="T43" i="10"/>
  <c r="N44" i="10"/>
  <c r="T47" i="10"/>
  <c r="N49" i="10"/>
  <c r="S51" i="10"/>
  <c r="N53" i="10"/>
  <c r="S55" i="10"/>
  <c r="T56" i="10"/>
  <c r="Q8" i="13"/>
  <c r="I7" i="13"/>
  <c r="L8" i="13"/>
  <c r="M6" i="13"/>
  <c r="M8" i="13" s="1"/>
  <c r="J57" i="10"/>
  <c r="J55" i="10"/>
  <c r="J54" i="10"/>
  <c r="J53" i="10"/>
  <c r="J51" i="10"/>
  <c r="J50" i="10"/>
  <c r="J49" i="10"/>
  <c r="J46" i="10"/>
  <c r="J45" i="10"/>
  <c r="J44" i="10"/>
  <c r="S42" i="10"/>
  <c r="J42" i="10"/>
  <c r="J41" i="10"/>
  <c r="J38" i="10"/>
  <c r="J37" i="10"/>
  <c r="J36" i="10"/>
  <c r="M58" i="10"/>
  <c r="I58" i="10"/>
  <c r="J33" i="10"/>
  <c r="J32" i="10"/>
  <c r="J31" i="10"/>
  <c r="S29" i="10"/>
  <c r="J29" i="10"/>
  <c r="S28" i="10"/>
  <c r="J27" i="10"/>
  <c r="S26" i="10"/>
  <c r="J26" i="10"/>
  <c r="S25" i="10"/>
  <c r="J25" i="10"/>
  <c r="S24" i="10"/>
  <c r="J24" i="10"/>
  <c r="S23" i="10"/>
  <c r="J23" i="10"/>
  <c r="S22" i="10"/>
  <c r="J22" i="10"/>
  <c r="S21" i="10"/>
  <c r="J21" i="10"/>
  <c r="N20" i="10"/>
  <c r="S20" i="10"/>
  <c r="S19" i="10"/>
  <c r="J19" i="10"/>
  <c r="J18" i="10"/>
  <c r="S17" i="10"/>
  <c r="J17" i="10"/>
  <c r="S16" i="10"/>
  <c r="J16" i="10"/>
  <c r="S15" i="10"/>
  <c r="J15" i="10"/>
  <c r="S14" i="10"/>
  <c r="J14" i="10"/>
  <c r="S13" i="10"/>
  <c r="J13" i="10"/>
  <c r="S12" i="10"/>
  <c r="J12" i="10"/>
  <c r="S11" i="10"/>
  <c r="J11" i="10"/>
  <c r="S10" i="10"/>
  <c r="J10" i="10"/>
  <c r="S8" i="10"/>
  <c r="J8" i="10"/>
  <c r="N7" i="10"/>
  <c r="J29" i="7"/>
  <c r="G11" i="5"/>
  <c r="K28" i="7" s="1"/>
  <c r="Q11" i="5"/>
  <c r="T21" i="7" l="1"/>
  <c r="T29" i="7" s="1"/>
  <c r="K21" i="7"/>
  <c r="K29" i="7" s="1"/>
  <c r="O7" i="13"/>
  <c r="O8" i="13" s="1"/>
  <c r="K16" i="7"/>
  <c r="U11" i="7"/>
  <c r="R6" i="13"/>
  <c r="AD21" i="7"/>
  <c r="AD29" i="7" s="1"/>
  <c r="X29" i="7"/>
  <c r="H6" i="5"/>
  <c r="T7" i="13"/>
  <c r="T8" i="13" s="1"/>
  <c r="K23" i="7"/>
  <c r="K19" i="7"/>
  <c r="K15" i="7"/>
  <c r="R7" i="13"/>
  <c r="R8" i="13" s="1"/>
  <c r="K17" i="7"/>
  <c r="K13" i="7"/>
  <c r="K9" i="7"/>
  <c r="U13" i="7"/>
  <c r="U9" i="7"/>
  <c r="U17" i="7"/>
  <c r="K25" i="7"/>
  <c r="J7" i="10"/>
  <c r="J9" i="10"/>
  <c r="J20" i="10"/>
  <c r="J28" i="10"/>
  <c r="J30" i="10"/>
  <c r="J34" i="10"/>
  <c r="J35" i="10"/>
  <c r="J40" i="10"/>
  <c r="J43" i="10"/>
  <c r="J47" i="10"/>
  <c r="J52" i="10"/>
  <c r="J56" i="10"/>
  <c r="T52" i="10"/>
  <c r="T38" i="10"/>
  <c r="T30" i="10"/>
  <c r="T21" i="10"/>
  <c r="K26" i="7"/>
  <c r="K10" i="7"/>
  <c r="T31" i="10"/>
  <c r="T11" i="10"/>
  <c r="T54" i="10"/>
  <c r="T45" i="10"/>
  <c r="T26" i="10"/>
  <c r="T7" i="10"/>
  <c r="K7" i="7"/>
  <c r="T7" i="7"/>
  <c r="K24" i="7"/>
  <c r="U18" i="7"/>
  <c r="U10" i="7"/>
  <c r="U23" i="7"/>
  <c r="I6" i="13"/>
  <c r="I8" i="13" s="1"/>
  <c r="T14" i="10"/>
  <c r="U16" i="7"/>
  <c r="K8" i="7"/>
  <c r="N21" i="7"/>
  <c r="L29" i="7"/>
  <c r="T16" i="10"/>
  <c r="U25" i="7"/>
  <c r="J58" i="10"/>
  <c r="S58" i="10"/>
  <c r="N58" i="10"/>
  <c r="R7" i="5"/>
  <c r="H10" i="5"/>
  <c r="R10" i="5"/>
  <c r="R6" i="5"/>
  <c r="H7" i="5"/>
  <c r="O21" i="7" l="1"/>
  <c r="O29" i="7" s="1"/>
  <c r="N29" i="7"/>
  <c r="R11" i="5"/>
  <c r="H11" i="5"/>
</calcChain>
</file>

<file path=xl/sharedStrings.xml><?xml version="1.0" encoding="utf-8"?>
<sst xmlns="http://schemas.openxmlformats.org/spreadsheetml/2006/main" count="1462" uniqueCount="821">
  <si>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</si>
  <si>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</si>
  <si>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</si>
  <si>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</si>
  <si>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</si>
  <si>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</si>
  <si>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</si>
  <si>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</si>
  <si>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</si>
  <si>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</si>
  <si>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</si>
  <si>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</si>
  <si>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</si>
  <si>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</si>
  <si>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</si>
  <si>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</si>
  <si>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</si>
  <si>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</si>
  <si>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</si>
  <si>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</si>
  <si>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</si>
  <si>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</si>
  <si>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</si>
  <si>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</si>
  <si>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</si>
  <si>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</si>
  <si>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</si>
  <si>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</si>
  <si>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</si>
  <si>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</si>
  <si>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</si>
  <si>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</si>
  <si>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</si>
  <si>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</si>
  <si>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</si>
  <si>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</si>
  <si>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</si>
  <si>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</si>
  <si>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</si>
  <si>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</si>
  <si>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</si>
  <si>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</si>
  <si>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</si>
  <si>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</si>
  <si>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</si>
  <si>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</si>
  <si>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</si>
  <si>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</si>
  <si>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</si>
  <si>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</si>
  <si>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</si>
  <si>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(XII)</t>
  </si>
  <si>
    <t>(XIII)</t>
  </si>
  <si>
    <t>(XIV)</t>
  </si>
  <si>
    <t>Number of equity shares held in dematerialized form</t>
  </si>
  <si>
    <t>Number of Shares pledged or otherwise encumbered</t>
  </si>
  <si>
    <t>Number of Locked in shares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</si>
  <si>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</si>
  <si>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</si>
  <si>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</si>
  <si>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</si>
  <si>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</si>
  <si>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</si>
  <si>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</si>
  <si>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</si>
  <si>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</si>
  <si>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</si>
  <si>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</si>
  <si>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</si>
  <si>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</si>
  <si>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</si>
  <si>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</si>
  <si>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</si>
  <si>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</si>
  <si>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</si>
  <si>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</si>
  <si>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</si>
  <si>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</si>
  <si>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</si>
  <si>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</si>
  <si>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</si>
  <si>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</si>
  <si>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</si>
  <si>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</si>
  <si>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</si>
  <si>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</si>
  <si>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</si>
  <si>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</si>
  <si>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</si>
  <si>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</si>
  <si>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</si>
  <si>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</si>
  <si>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</si>
  <si>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</si>
  <si>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</si>
  <si>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</si>
  <si>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</si>
  <si>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</si>
  <si>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</si>
  <si>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</si>
  <si>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</si>
  <si>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</si>
  <si>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</si>
  <si>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</si>
  <si>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</si>
  <si>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</si>
  <si>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</si>
  <si>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</si>
  <si>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</si>
  <si>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</si>
  <si>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</si>
  <si>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</si>
  <si>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</si>
  <si>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</si>
  <si>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</si>
  <si>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</si>
  <si>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</si>
  <si>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</si>
  <si>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</si>
  <si>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</si>
  <si>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</si>
  <si>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</si>
  <si>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</si>
  <si>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</si>
  <si>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</si>
  <si>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</si>
  <si>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</si>
  <si>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</si>
  <si>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</si>
  <si>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</si>
  <si>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</si>
  <si>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</si>
  <si>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</si>
  <si>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</si>
  <si>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</si>
  <si>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</si>
  <si>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</si>
  <si>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</si>
  <si>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No. of Shares Underlying Outstanding convertible securities (including Warrants ESOP etc)</t>
  </si>
  <si>
    <t>Total No of shareson fully diluted basis (including warrants ESOP, convertible securities etc.</t>
  </si>
  <si>
    <t>(XI)=(VII)+(X)</t>
  </si>
  <si>
    <t>(XII)= (VII)+(X)</t>
  </si>
  <si>
    <t>(XV)</t>
  </si>
  <si>
    <t>Non-Disposal Undertaking</t>
  </si>
  <si>
    <t>Other encumbrances, if any</t>
  </si>
  <si>
    <t>(XVI)</t>
  </si>
  <si>
    <t>Total Number of shares encumbered</t>
  </si>
  <si>
    <t>(XVII)=(XIV+XV+XVI)</t>
  </si>
  <si>
    <t>(XVIII)</t>
  </si>
  <si>
    <t>(VII)</t>
  </si>
  <si>
    <t>(VIII)=(V)+(VI)+(VII)</t>
  </si>
  <si>
    <t>(XI)</t>
  </si>
  <si>
    <t>No. of Shares Underlying Outstanding convertible securities (including Warrants, ESOP etc)</t>
  </si>
  <si>
    <t>(XII)= (VIII)+(XI)</t>
  </si>
  <si>
    <t>Total No of shares on fully diluted basis (including warrants,ESOP, convertible securities etc)</t>
  </si>
  <si>
    <t>(XIII)= (VIII)+(XI)</t>
  </si>
  <si>
    <t>Total Shareholding , as a % assuming full conversion of convertible securities (as a percentage of diluted share capital)
as a
% of A+B+C2</t>
  </si>
  <si>
    <t>Non Disposal Undertakin</t>
  </si>
  <si>
    <t>(XVII)</t>
  </si>
  <si>
    <t>Other encumbrances if any</t>
  </si>
  <si>
    <t>(XIX)</t>
  </si>
  <si>
    <t>Total No of shares on fully diluted basis (including warrants, ESOP convertible securities etc.</t>
  </si>
  <si>
    <t>Total Number of Shares encumbered</t>
  </si>
  <si>
    <t>(XVII)=(XIV)+(XV)+(XVI)</t>
  </si>
  <si>
    <t>Sub-categorization of shares 
(XIX)</t>
  </si>
  <si>
    <t>No. of Shares Underlying Outstanding convertible securities (including Warrants, ESOP etc.)</t>
  </si>
  <si>
    <t>Total no. of shares on fully diluted basis (including warrants, ESOP Convertible Securities etc.)</t>
  </si>
  <si>
    <t>Non Disposal Undertaking</t>
  </si>
  <si>
    <t>$ PAN / Passport number not to be disclosed on the website of the Stock Exchange</t>
  </si>
  <si>
    <t xml:space="preserve">No. Of Shares Underlying Outstanding convertible securities
</t>
  </si>
  <si>
    <t xml:space="preserve">No. of Shares Underlying Outstanding Warrants 
</t>
  </si>
  <si>
    <t>No. Of Outstanding ESOP Granted</t>
  </si>
  <si>
    <t>Reg.31(1)( b)</t>
  </si>
  <si>
    <t xml:space="preserve">RELIABLE DATA SERVICES LTD                                  </t>
  </si>
  <si>
    <t>31/03/2026</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</si>
  <si>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</si>
  <si>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</si>
  <si>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</si>
  <si>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</si>
  <si>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</si>
  <si>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</si>
  <si>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</si>
  <si>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</si>
  <si>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</si>
  <si>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</si>
  <si>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</si>
  <si>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</si>
  <si>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</si>
  <si>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SRISHTI JHA</t>
  </si>
  <si>
    <t xml:space="preserve">AIDPJ1525E                    </t>
  </si>
  <si>
    <t>RAVI ANAND JHA</t>
  </si>
  <si>
    <t xml:space="preserve">AZNPJ9584E                    </t>
  </si>
  <si>
    <t>ANSHU JHA</t>
  </si>
  <si>
    <t xml:space="preserve">AHLPJ9925F                    </t>
  </si>
  <si>
    <t>MEENU RAI</t>
  </si>
  <si>
    <t xml:space="preserve">ALAPR0461R                    </t>
  </si>
  <si>
    <t>MEENAKSHI PATHAK</t>
  </si>
  <si>
    <t xml:space="preserve">AHBPP1179K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</si>
  <si>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</si>
  <si>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</si>
  <si>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</si>
  <si>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</si>
  <si>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</si>
  <si>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</si>
  <si>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</si>
  <si>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</si>
  <si>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</si>
  <si>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</si>
  <si>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</si>
  <si>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</si>
  <si>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</si>
  <si>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</si>
  <si>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</si>
  <si>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</si>
  <si>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</si>
  <si>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</si>
  <si>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</si>
  <si>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</si>
  <si>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</si>
  <si>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</si>
  <si>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</si>
  <si>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</si>
  <si>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</si>
  <si>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</si>
  <si>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</si>
  <si>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</si>
  <si>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</si>
  <si>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</si>
  <si>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</si>
  <si>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</si>
  <si>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</si>
  <si>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</si>
  <si>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</si>
  <si>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</si>
  <si>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</si>
  <si>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</si>
  <si>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</si>
  <si>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</si>
  <si>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</si>
  <si>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</si>
  <si>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</si>
  <si>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</si>
  <si>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</si>
  <si>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</si>
  <si>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</si>
  <si>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</si>
  <si>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</si>
  <si>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</si>
  <si>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</si>
  <si>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</si>
  <si>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</si>
  <si>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</si>
  <si>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</si>
  <si>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</si>
  <si>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</si>
  <si>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</si>
  <si>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HEMENDRA RATILAL MEHTA</t>
  </si>
  <si>
    <t xml:space="preserve">AAVPM3169K                    </t>
  </si>
  <si>
    <t>PRITESH PRAKASH CHAVAN</t>
  </si>
  <si>
    <t xml:space="preserve">AIHPC3871C                    </t>
  </si>
  <si>
    <t>Non Resident Indians (NRIs)</t>
  </si>
  <si>
    <t>Foreign Nationals</t>
  </si>
  <si>
    <t xml:space="preserve"> Foreign Companies</t>
  </si>
  <si>
    <t>(l)</t>
  </si>
  <si>
    <t>Bodies Corporate</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</si>
  <si>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</si>
  <si>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</si>
  <si>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</si>
  <si>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</si>
  <si>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</si>
  <si>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</si>
  <si>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</si>
  <si>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</si>
  <si>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</si>
  <si>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</si>
  <si>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</si>
  <si>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</si>
  <si>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</si>
  <si>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</si>
  <si>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</si>
  <si>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</si>
  <si>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</si>
  <si>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</si>
  <si>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</si>
  <si>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</si>
  <si>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</si>
  <si>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</si>
  <si>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</si>
  <si>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</si>
  <si>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</si>
  <si>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</si>
  <si>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</si>
  <si>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</si>
  <si>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</si>
  <si>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</si>
  <si>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</si>
  <si>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</si>
  <si>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</si>
  <si>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</si>
  <si>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</si>
  <si>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AADFY0336Q                    </t>
  </si>
  <si>
    <t>ALTIZEN VENTURES</t>
  </si>
  <si>
    <t xml:space="preserve">B4L  </t>
  </si>
  <si>
    <t>LTD - BODIES CORPORATE -LIMITED LIABLITY PARTNERSHIP</t>
  </si>
  <si>
    <t xml:space="preserve">AAGCB0134P                    </t>
  </si>
  <si>
    <t>BEELINE BROKING LIMITED</t>
  </si>
  <si>
    <t>LTD - BODIES CORPORATE-STOCK BROKER PROPRIETORY</t>
  </si>
  <si>
    <t xml:space="preserve">AACCL7130P                    </t>
  </si>
  <si>
    <t>L7 HITECH PRIVATE LIMITED</t>
  </si>
  <si>
    <t>LTD - BODIES CORPORATE-DOMESTIC</t>
  </si>
  <si>
    <t xml:space="preserve">AACCL5526H                    </t>
  </si>
  <si>
    <t>L7 SECURITIES PRIVATE LIMITED</t>
  </si>
  <si>
    <t xml:space="preserve">AALCT1263A                    </t>
  </si>
  <si>
    <t>TRADE PULSE BROKING PRIVATE LIMITED</t>
  </si>
  <si>
    <t>LTD - BODIES CORPORATE -CM/TM PROPRIETORY  ACCOUNT</t>
  </si>
  <si>
    <t xml:space="preserve">ABEFP6259R                    </t>
  </si>
  <si>
    <t>PARUMAL CONSULTANTS LLP</t>
  </si>
  <si>
    <t xml:space="preserve">AAACN1797L                    </t>
  </si>
  <si>
    <t>NATIONAL STOCK EXCHANGE OF INDIA LIMITED ACCOUNT KARVY STOCK</t>
  </si>
  <si>
    <t xml:space="preserve">AAECO7774N                    </t>
  </si>
  <si>
    <t>ONVO AQUARRIUS PRIVATE LIMITED</t>
  </si>
  <si>
    <t xml:space="preserve">ABGFM6387D                    </t>
  </si>
  <si>
    <t>MATHISYS QUANTCAP LLP</t>
  </si>
  <si>
    <t xml:space="preserve">AABCM7561Q                    </t>
  </si>
  <si>
    <t>MANU VYAPAR (P) LTD</t>
  </si>
  <si>
    <t xml:space="preserve">AAACU4925F                    </t>
  </si>
  <si>
    <t>USUAL LEASING &amp; FINANCE PRIVATE LIMITED</t>
  </si>
  <si>
    <t xml:space="preserve">AACCS2519P                    </t>
  </si>
  <si>
    <t>LOANACHARYA CONSULTANTS</t>
  </si>
  <si>
    <t xml:space="preserve">AAACR9172R                    </t>
  </si>
  <si>
    <t>PROLIFE INDUSTRIES LIMITED</t>
  </si>
  <si>
    <t xml:space="preserve">AABCA5667R                    </t>
  </si>
  <si>
    <t>AGENCIES RAJASTHAN PRIVATE LTD</t>
  </si>
  <si>
    <t xml:space="preserve">AAMFD3514E                    </t>
  </si>
  <si>
    <t>DIGI CHEFS LLP</t>
  </si>
  <si>
    <t xml:space="preserve">AAHCR0293C                    </t>
  </si>
  <si>
    <t>REAL OUTSOURCING SERVICES LIMITED</t>
  </si>
  <si>
    <t xml:space="preserve">AADCR5197F                    </t>
  </si>
  <si>
    <t>RANGOLI TECHTRADERS PRIVATE LIMITED</t>
  </si>
  <si>
    <t xml:space="preserve">AADCN0001E                    </t>
  </si>
  <si>
    <t>NEHA FOREX PRIVATE LIMITED</t>
  </si>
  <si>
    <t xml:space="preserve">AACCS6911M                    </t>
  </si>
  <si>
    <t>JAYANT WEALTH MANAGEMENT PRIVATE LIMITED</t>
  </si>
  <si>
    <t xml:space="preserve">AAICE2676B                    </t>
  </si>
  <si>
    <t>EVERSTOCK MARKPLEX PRIVATE LIMITED</t>
  </si>
  <si>
    <t xml:space="preserve">AAACE5620P                    </t>
  </si>
  <si>
    <t>ENARAI PROJECTS</t>
  </si>
  <si>
    <t xml:space="preserve">AFFFS1054J                    </t>
  </si>
  <si>
    <t>SSNV TRADERS LLP</t>
  </si>
  <si>
    <t>LTD - BODIES CORPORATE -LIMITED LIABLITY PARTERNSHIP PRO</t>
  </si>
  <si>
    <t xml:space="preserve">AAECC1689A                    </t>
  </si>
  <si>
    <t>CLEARMIND CONSULTANCY</t>
  </si>
  <si>
    <t xml:space="preserve">AABCR3710L                    </t>
  </si>
  <si>
    <t>ROOS ELECTRICAL WORKS AND COMMERCE PVT LTD</t>
  </si>
  <si>
    <t xml:space="preserve">AACCS1853J                    </t>
  </si>
  <si>
    <t>ALEXI FINANCIALS LIMITED</t>
  </si>
  <si>
    <t>LTD - BODIES CORPORATE OTHERS</t>
  </si>
  <si>
    <t xml:space="preserve">AATFT8820E                    </t>
  </si>
  <si>
    <t>TRIMURTI CAPITAL BROKING LLP</t>
  </si>
  <si>
    <t xml:space="preserve">AAICA6860F                    </t>
  </si>
  <si>
    <t>ARHAM SHARE PRIVATE LIMITED</t>
  </si>
  <si>
    <t xml:space="preserve">AAACP0084A                    </t>
  </si>
  <si>
    <t>PRAXIS CONSULTING &amp; INFORMATION SERVICES PVT LTD</t>
  </si>
  <si>
    <t>LTD - BODIES CORPORATE-OTHERS</t>
  </si>
  <si>
    <t xml:space="preserve">AAKFB6186C                    </t>
  </si>
  <si>
    <t>BILAV INFORMATION SERVICES LLP</t>
  </si>
  <si>
    <t xml:space="preserve">AAJCS2824A                    </t>
  </si>
  <si>
    <t>SYNDICATE INTERNATIONAL PVT LTD</t>
  </si>
  <si>
    <t xml:space="preserve">AAICK8194L                    </t>
  </si>
  <si>
    <t>KLAPSON INN PRIVATE</t>
  </si>
  <si>
    <t>Non Resident Indian</t>
  </si>
  <si>
    <t xml:space="preserve">ATTPK1044J                    </t>
  </si>
  <si>
    <t>RAMESH KUMAR</t>
  </si>
  <si>
    <t xml:space="preserve">B4I  </t>
  </si>
  <si>
    <t>NRI - NRI REPARTIABLE</t>
  </si>
  <si>
    <t xml:space="preserve">AUUPJ3027G                    </t>
  </si>
  <si>
    <t>SONA JOHN</t>
  </si>
  <si>
    <t xml:space="preserve">AROPK8334Q                    </t>
  </si>
  <si>
    <t>CHIRAG MANOJ KOTHARI</t>
  </si>
  <si>
    <t>NRN - NRI NON REPARTIABLE</t>
  </si>
  <si>
    <t xml:space="preserve">AOQPM0124B                    </t>
  </si>
  <si>
    <t>ANIL PERMOD MALIK</t>
  </si>
  <si>
    <t xml:space="preserve">ADDPN8570G                    </t>
  </si>
  <si>
    <t>SHABANA NAKHOODA</t>
  </si>
  <si>
    <t xml:space="preserve">AROPK8335R                    </t>
  </si>
  <si>
    <t>JAY MANOJ KOTHARI</t>
  </si>
  <si>
    <t xml:space="preserve">AFZPJ9949M                    </t>
  </si>
  <si>
    <t>HARIHARAN JAYARAMAN</t>
  </si>
  <si>
    <t xml:space="preserve">AGUPK5870C                    </t>
  </si>
  <si>
    <t>RANJITH KIZHAKKETHIL</t>
  </si>
  <si>
    <t xml:space="preserve">BWQPS7721F                    </t>
  </si>
  <si>
    <t>PANKAJ  SHRIVASTAVA</t>
  </si>
  <si>
    <t xml:space="preserve">ASCPM8539N                    </t>
  </si>
  <si>
    <t>SONIA MATHEW</t>
  </si>
  <si>
    <t xml:space="preserve">BHYPS7830N                    </t>
  </si>
  <si>
    <t>KANDAMPATH EDICHERIALINKAZHIL SURESH</t>
  </si>
  <si>
    <t xml:space="preserve">BVEPM9336B                    </t>
  </si>
  <si>
    <t>LALITA MOHNANI</t>
  </si>
  <si>
    <t xml:space="preserve">BWBPP3946A                    </t>
  </si>
  <si>
    <t>VINOD  PATEL</t>
  </si>
  <si>
    <t xml:space="preserve">BQRPD8132Q                    </t>
  </si>
  <si>
    <t>VENU  DOMALA</t>
  </si>
  <si>
    <t xml:space="preserve">AULPA1722C                    </t>
  </si>
  <si>
    <t>SRINIVASA RAO AKUMALLA</t>
  </si>
  <si>
    <t xml:space="preserve">AJAPT7200Q                    </t>
  </si>
  <si>
    <t>JIMMY THOMAS</t>
  </si>
  <si>
    <t xml:space="preserve">ABIPY4491N                    </t>
  </si>
  <si>
    <t>OMPRAKASH ISANJI YESANSURE</t>
  </si>
  <si>
    <t xml:space="preserve">BIEPS2563R                    </t>
  </si>
  <si>
    <t>BABLA ASUDANI SUNDER</t>
  </si>
  <si>
    <t xml:space="preserve">BAZPR6829N                    </t>
  </si>
  <si>
    <t>ROHITH  RAVEENDRAN</t>
  </si>
  <si>
    <t xml:space="preserve">ANRPD0492M                    </t>
  </si>
  <si>
    <t>MOOSA ALI DHARAMCY</t>
  </si>
  <si>
    <t xml:space="preserve">AARPG2468D                    </t>
  </si>
  <si>
    <t>PRAVIN VINAYAK GOKAKKAR</t>
  </si>
  <si>
    <t xml:space="preserve">AOPPD0181A                    </t>
  </si>
  <si>
    <t>KAMAL  DEV</t>
  </si>
  <si>
    <t xml:space="preserve">AHEPN6175E                    </t>
  </si>
  <si>
    <t>NIZAMUDEEN  JAILABDEEN</t>
  </si>
  <si>
    <t xml:space="preserve">AWWPK6994P                    </t>
  </si>
  <si>
    <t>CHERUVAYIL KADER SHAJU</t>
  </si>
  <si>
    <t xml:space="preserve">BDNPV4583L                    </t>
  </si>
  <si>
    <t>PRAVEEN SREENIVAS VAZHAPPULLY</t>
  </si>
  <si>
    <t xml:space="preserve">AYPPR0517C                    </t>
  </si>
  <si>
    <t>ROY T P</t>
  </si>
  <si>
    <t xml:space="preserve">AZBPR0267N                    </t>
  </si>
  <si>
    <t>REJEESH VALIYAKATTIL  RAJAN</t>
  </si>
  <si>
    <t xml:space="preserve">AASPI9530K                    </t>
  </si>
  <si>
    <t>R INIGO JEYAPAUL</t>
  </si>
  <si>
    <t xml:space="preserve">BFIPR9252P                    </t>
  </si>
  <si>
    <t>SIDDHARTH PRABHAKAR RAUT</t>
  </si>
  <si>
    <t xml:space="preserve">CYLPJ8796F                    </t>
  </si>
  <si>
    <t>SANCHI TARUN JINDAL</t>
  </si>
  <si>
    <t xml:space="preserve">BAHPT7549H                    </t>
  </si>
  <si>
    <t>BIJOY THOMAS</t>
  </si>
  <si>
    <t xml:space="preserve">AKZPG5068M                    </t>
  </si>
  <si>
    <t>SOUNDRARAJAN GOPALAPILLAI</t>
  </si>
  <si>
    <t xml:space="preserve">QRZPS0942D                    </t>
  </si>
  <si>
    <t>PATEL BIRENBHAI SOMABHAI</t>
  </si>
  <si>
    <t xml:space="preserve">AISPC4897P                    </t>
  </si>
  <si>
    <t>JOY CHENATHU PARAMBIL POULOSE</t>
  </si>
  <si>
    <t xml:space="preserve">AEQPM5745Q                    </t>
  </si>
  <si>
    <t>MOHANDAS O K</t>
  </si>
  <si>
    <t xml:space="preserve">BHFPG9961D                    </t>
  </si>
  <si>
    <t>GIBIN JACOB</t>
  </si>
  <si>
    <t xml:space="preserve">ANWPA3891N                    </t>
  </si>
  <si>
    <t>ANTO A O .</t>
  </si>
  <si>
    <t xml:space="preserve">AMSPJ2523P                    </t>
  </si>
  <si>
    <t>PANDIT  JOSHI</t>
  </si>
  <si>
    <t xml:space="preserve">AIEPA6004E                    </t>
  </si>
  <si>
    <t>SAURAV  ANAND</t>
  </si>
  <si>
    <t xml:space="preserve">AWRPK3684R                    </t>
  </si>
  <si>
    <t>SANJEEV KUMAR</t>
  </si>
  <si>
    <t xml:space="preserve">ARXPK8573G                    </t>
  </si>
  <si>
    <t>RAM KUMAR GANESAN .</t>
  </si>
  <si>
    <t>NRI - NRI REPAT NEGATIVE NOMINATION</t>
  </si>
  <si>
    <t xml:space="preserve">BSPPM3830G                    </t>
  </si>
  <si>
    <t>SIVASANKAR MORLA</t>
  </si>
  <si>
    <t xml:space="preserve">COHPD9585C                    </t>
  </si>
  <si>
    <t>THOMAS P DEVASSY</t>
  </si>
  <si>
    <t xml:space="preserve">AIUPB2863Q                    </t>
  </si>
  <si>
    <t>ANIRUDDHA BISWAS</t>
  </si>
  <si>
    <t xml:space="preserve">AIOPA0830G                    </t>
  </si>
  <si>
    <t>V S V R A BABU</t>
  </si>
  <si>
    <t xml:space="preserve">AAEPP7269A                    </t>
  </si>
  <si>
    <t>PARASURAMAN  SAKTHIVAGEESWARAN</t>
  </si>
  <si>
    <t xml:space="preserve">AAOPO1909N                    </t>
  </si>
  <si>
    <t>RAHUL PRAVINKUMAR  OTAWAT</t>
  </si>
  <si>
    <t xml:space="preserve">AKCPT7040B                    </t>
  </si>
  <si>
    <t>KENSON MATHEW THOMAS</t>
  </si>
  <si>
    <t xml:space="preserve">ADNPH7153B                    </t>
  </si>
  <si>
    <t>SURESH BABU HEGDE</t>
  </si>
  <si>
    <t xml:space="preserve">ABAPN0333Q                    </t>
  </si>
  <si>
    <t>NIRMALLYA  ROY</t>
  </si>
  <si>
    <t xml:space="preserve">AJKPC3059J                    </t>
  </si>
  <si>
    <t>SUNIL NARAYAN CHAWAN</t>
  </si>
  <si>
    <t xml:space="preserve">BADPD5224R                    </t>
  </si>
  <si>
    <t>DHRUTHI BASARAL ARUNKUMAR</t>
  </si>
  <si>
    <t xml:space="preserve">IOWPD3155R                    </t>
  </si>
  <si>
    <t>Reshma Begum Doulatabad</t>
  </si>
  <si>
    <t xml:space="preserve">OHNPS6380D                    </t>
  </si>
  <si>
    <t>PULKIT  SINGH</t>
  </si>
  <si>
    <t xml:space="preserve">ESKPS5199N                    </t>
  </si>
  <si>
    <t>AMBALAL KARAMSHIBHAI SENGHANI</t>
  </si>
  <si>
    <t xml:space="preserve">ALCPP6761A                    </t>
  </si>
  <si>
    <t>PRAKASH RANGARAJU</t>
  </si>
  <si>
    <t>NRN - NRI NON-REPAT NEGATIVE NOMINATION</t>
  </si>
  <si>
    <t xml:space="preserve">BBDPK5678K                    </t>
  </si>
  <si>
    <t>DEEPAK KUMAR</t>
  </si>
  <si>
    <t>HUF</t>
  </si>
  <si>
    <t xml:space="preserve">AAJHA8948N                    </t>
  </si>
  <si>
    <t>AKSHAYE JALAN (HUF)</t>
  </si>
  <si>
    <t xml:space="preserve">B4M3 </t>
  </si>
  <si>
    <t>HUF - RESIDENT HUF /APOS</t>
  </si>
  <si>
    <t xml:space="preserve">AARHM3532L                    </t>
  </si>
  <si>
    <t>MANOJ KUMAR SHARMA HUF .</t>
  </si>
  <si>
    <t xml:space="preserve">AAAHI5369C                    </t>
  </si>
  <si>
    <t>Ishwar Sadhwani HUF</t>
  </si>
  <si>
    <t xml:space="preserve">AAKHA6644J                    </t>
  </si>
  <si>
    <t>ANIL AGRAWAL HUF .</t>
  </si>
  <si>
    <t xml:space="preserve">AAVHR8559J                    </t>
  </si>
  <si>
    <t>RANVIR B TETARWAL HUF .</t>
  </si>
  <si>
    <t xml:space="preserve">AAPHA6831E                    </t>
  </si>
  <si>
    <t>ANIL RAMANAND AGARWAL (HUF) .</t>
  </si>
  <si>
    <t xml:space="preserve">AAIHJ4801J                    </t>
  </si>
  <si>
    <t>JAIBAGHWAN B SHARMA HUF .</t>
  </si>
  <si>
    <t xml:space="preserve">AAGHH4444D                    </t>
  </si>
  <si>
    <t>HIMANSHU SADHWANI (HUF)</t>
  </si>
  <si>
    <t xml:space="preserve">ABKHS1087E                    </t>
  </si>
  <si>
    <t>SUNILKUMAR DEVRAJ GOYAL (HUF)</t>
  </si>
  <si>
    <t xml:space="preserve">AALHR7712R                    </t>
  </si>
  <si>
    <t>RG HUF</t>
  </si>
  <si>
    <t xml:space="preserve">AAPHA0672P                    </t>
  </si>
  <si>
    <t>ALPESH HARISHBHAI RAJPUT (HUF) .</t>
  </si>
  <si>
    <t xml:space="preserve">AAHHN6569E                    </t>
  </si>
  <si>
    <t>NILESH HARISHBHAI RAJPUT (HUF) .</t>
  </si>
  <si>
    <t xml:space="preserve">AAIHM0926P                    </t>
  </si>
  <si>
    <t>MUKESH SINGHVI HUF .</t>
  </si>
  <si>
    <t xml:space="preserve">AATHA4435Q                    </t>
  </si>
  <si>
    <t>ANAND MANSUKHBHAI MOLIA  HUF .</t>
  </si>
  <si>
    <t xml:space="preserve">AAZHA1483L                    </t>
  </si>
  <si>
    <t>ANILKUMAR SATYANARAYAN AGARWAL HUF</t>
  </si>
  <si>
    <t xml:space="preserve">AAXHR2863K                    </t>
  </si>
  <si>
    <t>RUSHABH SHAH HUF .</t>
  </si>
  <si>
    <t xml:space="preserve">AAJHM6256R                    </t>
  </si>
  <si>
    <t>MAHENDRA GOPALLAL SHARAF HUF .</t>
  </si>
  <si>
    <t xml:space="preserve">AAQHM0974H                    </t>
  </si>
  <si>
    <t>MANISH KUMAR AGARWAL HUF</t>
  </si>
  <si>
    <t>HUF - HUF /APOS</t>
  </si>
  <si>
    <t xml:space="preserve">AAHHJ0525Q                    </t>
  </si>
  <si>
    <t>JATIN P MEHTA (HUF)</t>
  </si>
  <si>
    <t xml:space="preserve">AARHR7606E                    </t>
  </si>
  <si>
    <t>RAJENDRA MANUBHAI RAJPUT (HUF) .</t>
  </si>
  <si>
    <t xml:space="preserve">AAWHS4420G                    </t>
  </si>
  <si>
    <t>SANDEEP ARORA HUF</t>
  </si>
  <si>
    <t xml:space="preserve">AAGHJ5626K                    </t>
  </si>
  <si>
    <t>JAYESH OTTAMCHAND MEHTA HUF</t>
  </si>
  <si>
    <t xml:space="preserve">AAFHS6482K                    </t>
  </si>
  <si>
    <t>SHAH NIKHIL DHIRAJLAL HUF</t>
  </si>
  <si>
    <t xml:space="preserve">AAFHG1517B                    </t>
  </si>
  <si>
    <t>GAURAV SUKHIJA (HUF) .</t>
  </si>
  <si>
    <t xml:space="preserve">AANHK4100J                    </t>
  </si>
  <si>
    <t>KAUSHIK KIRITKUMAR MODI HUF .</t>
  </si>
  <si>
    <t xml:space="preserve">AACHR9093L                    </t>
  </si>
  <si>
    <t>RAJESH KUMAR BANSAL HUF</t>
  </si>
  <si>
    <t xml:space="preserve">AAHHJ4823R                    </t>
  </si>
  <si>
    <t>JAY A SHAH-HUF</t>
  </si>
  <si>
    <t xml:space="preserve">AAXHR9904B                    </t>
  </si>
  <si>
    <t>RAJESH CHANDRA GUPTA HUF .</t>
  </si>
  <si>
    <t xml:space="preserve">ABLHS5126H                    </t>
  </si>
  <si>
    <t>SAMEER SUBHASH HULE HUF</t>
  </si>
  <si>
    <t xml:space="preserve">AAFHD2473M                    </t>
  </si>
  <si>
    <t>DINESHKUMAR N AGARWAL (HUF) .</t>
  </si>
  <si>
    <t xml:space="preserve">AACHT2308G                    </t>
  </si>
  <si>
    <t>TARUN NARENDRA JAIN HUF .</t>
  </si>
  <si>
    <t xml:space="preserve">AAVHM4101K                    </t>
  </si>
  <si>
    <t>MUKESH JAYESH PATEL HUF .</t>
  </si>
  <si>
    <t xml:space="preserve">AAHHM8170N                    </t>
  </si>
  <si>
    <t>MAHENDRA AGRAWAL HUF .</t>
  </si>
  <si>
    <t xml:space="preserve">AALHV6338R                    </t>
  </si>
  <si>
    <t>VIPUL KOTADIYA (HUF)</t>
  </si>
  <si>
    <t xml:space="preserve">AACHL3194A                    </t>
  </si>
  <si>
    <t>LALIT KUMAR SANKHLECHA HUF .</t>
  </si>
  <si>
    <t xml:space="preserve">AASHM5158D                    </t>
  </si>
  <si>
    <t>MANISHKUMAR JAIN HUF</t>
  </si>
  <si>
    <t xml:space="preserve">AADHM6339P                    </t>
  </si>
  <si>
    <t>M P AGARWAL HUF .</t>
  </si>
  <si>
    <t xml:space="preserve">ABDHS2586K                    </t>
  </si>
  <si>
    <t>BHAVESHBHAI HIMATBHAI SANKADASARIYA (HUF)</t>
  </si>
  <si>
    <t xml:space="preserve">ABDHS2578F                    </t>
  </si>
  <si>
    <t>KETANBHAI HIMATBHAI SAKADASARIYA (HUF)</t>
  </si>
  <si>
    <t xml:space="preserve">AALHN6301G                    </t>
  </si>
  <si>
    <t>NIRAVKUMAR SATISHCHANDRA DOSHI HUF</t>
  </si>
  <si>
    <t xml:space="preserve">AAIHD1897A                    </t>
  </si>
  <si>
    <t>DHIRAJKUMAR CHHAGANLAL SHAH HUF</t>
  </si>
  <si>
    <t xml:space="preserve">AAHHH4499H                    </t>
  </si>
  <si>
    <t>HARSH MUKESH KACHALIA HUF</t>
  </si>
  <si>
    <t xml:space="preserve">ABDHS7042G                    </t>
  </si>
  <si>
    <t>SANJAY KUMAR GUPTA HUF</t>
  </si>
  <si>
    <t xml:space="preserve">AAEHJ2826D                    </t>
  </si>
  <si>
    <t>JAYESH R DELIWALA</t>
  </si>
  <si>
    <t xml:space="preserve">AAAHN0662F                    </t>
  </si>
  <si>
    <t>NARENDRA RATANSINH KANABAR</t>
  </si>
  <si>
    <t xml:space="preserve">AADHS0558J                    </t>
  </si>
  <si>
    <t>MUKUND JAWANMAL  SURANI HUF</t>
  </si>
  <si>
    <t xml:space="preserve">AAMHS0649R                    </t>
  </si>
  <si>
    <t>SOLANKI NARENDRA DANSINHBHAI HUF .</t>
  </si>
  <si>
    <t xml:space="preserve">ABEHS8824D                    </t>
  </si>
  <si>
    <t>SHAILESHBHAI GHANSHYAMBHAI SANKADASARIYA (HUF)</t>
  </si>
  <si>
    <t xml:space="preserve">AAAHB5756N                    </t>
  </si>
  <si>
    <t>BODA ATUL DHIRAJLAL .</t>
  </si>
  <si>
    <t xml:space="preserve">AAMHV1742C                    </t>
  </si>
  <si>
    <t>VISHAL DHANJIBHAI RAIYANI HUF</t>
  </si>
  <si>
    <t xml:space="preserve">AAWHR8154C                    </t>
  </si>
  <si>
    <t>RAJESHBHAI KANTILAL PATEL HUF</t>
  </si>
  <si>
    <t xml:space="preserve">AARHR2313C                    </t>
  </si>
  <si>
    <t>RAHUL P KHODASKAR HUF</t>
  </si>
  <si>
    <t xml:space="preserve">AALHV9073P                    </t>
  </si>
  <si>
    <t>VIDIT BANSAL &amp; SONS HUF</t>
  </si>
  <si>
    <t xml:space="preserve">AAJHA8097E                    </t>
  </si>
  <si>
    <t>ANIL JAIN HUF</t>
  </si>
  <si>
    <t xml:space="preserve">AAAHZ1186J                    </t>
  </si>
  <si>
    <t>ZALAM SINGH RATHORE HUF .</t>
  </si>
  <si>
    <t xml:space="preserve">AAIHA2139Q                    </t>
  </si>
  <si>
    <t>ARVIND DHARAMSHI NISAR HUF .</t>
  </si>
  <si>
    <t xml:space="preserve">AAOHS3640G                    </t>
  </si>
  <si>
    <t>SANJAY D NISHAR HUF .</t>
  </si>
  <si>
    <t xml:space="preserve">ABMHS8464B                    </t>
  </si>
  <si>
    <t>SUNEEL PATIL (HUF) .</t>
  </si>
  <si>
    <t xml:space="preserve">AAFHD2624G                    </t>
  </si>
  <si>
    <t>DEVI PRASAD CHOWDHARY HUF .</t>
  </si>
  <si>
    <t xml:space="preserve">ABEHS3998A                    </t>
  </si>
  <si>
    <t>SACHIN MAROO HUF</t>
  </si>
  <si>
    <t xml:space="preserve">AALHN7092J                    </t>
  </si>
  <si>
    <t>NAYAN PRAFULBHAI PITRODA HUF</t>
  </si>
  <si>
    <t xml:space="preserve">AABHH3443P                    </t>
  </si>
  <si>
    <t>HASMUKH DAMJI SAVLA HUF</t>
  </si>
  <si>
    <t xml:space="preserve">AANHM5634F                    </t>
  </si>
  <si>
    <t>MAYANK KESHARIBHAI PATWA</t>
  </si>
  <si>
    <t xml:space="preserve">AAMHD3541F                    </t>
  </si>
  <si>
    <t>DHEERAJ PRUTHI HUF</t>
  </si>
  <si>
    <t xml:space="preserve">AAOHV1243G                    </t>
  </si>
  <si>
    <t>VIKAS BAGGA (HUF) .</t>
  </si>
  <si>
    <t xml:space="preserve">AAUHM3493B                    </t>
  </si>
  <si>
    <t>VISHAL MALPURE HUF .</t>
  </si>
  <si>
    <t xml:space="preserve">AAWHA3250L                    </t>
  </si>
  <si>
    <t>AKASH JAIN AND HUF</t>
  </si>
  <si>
    <t xml:space="preserve">AAKHP7360N                    </t>
  </si>
  <si>
    <t>PRITHVI RAJ NEHRA (HUF)</t>
  </si>
  <si>
    <t xml:space="preserve">AACHB9204K                    </t>
  </si>
  <si>
    <t>BHERVLAL . JAIN</t>
  </si>
  <si>
    <t xml:space="preserve">AAAHO3617D                    </t>
  </si>
  <si>
    <t>OM PARKASH MUKESH KUMAR (HUF)</t>
  </si>
  <si>
    <t xml:space="preserve">AAMHB7592L                    </t>
  </si>
  <si>
    <t>BHADRESH KOTHARI HUF .</t>
  </si>
  <si>
    <t xml:space="preserve">AAOHR7076R                    </t>
  </si>
  <si>
    <t>RAJU CHANDALIA HUF</t>
  </si>
  <si>
    <t xml:space="preserve">AAHHN5558D                    </t>
  </si>
  <si>
    <t>NEERAJ KEVALCHAND SONIGARA HUF</t>
  </si>
  <si>
    <t xml:space="preserve">AAAHU5237R                    </t>
  </si>
  <si>
    <t>ULHAS P DEBADWAR</t>
  </si>
  <si>
    <t>(B1)</t>
  </si>
  <si>
    <t xml:space="preserve">AABCQ1764H                    </t>
  </si>
  <si>
    <t>QUADRATURE TRADING VCC - SUB-FUND NO. 1</t>
  </si>
  <si>
    <t xml:space="preserve">B2D  </t>
  </si>
  <si>
    <t>FPC - FOREIGN PORTFOLIO INVESTORS-CORPORATE-CAT-I</t>
  </si>
  <si>
    <t>Individual Shareholders Holding Nominal Share Captial Above Rs. 2 Lac</t>
  </si>
  <si>
    <t xml:space="preserve">B4G  </t>
  </si>
  <si>
    <t>PUB - RESIDENT ORDINARY</t>
  </si>
  <si>
    <t>PUB - RESIDENT INDIAN</t>
  </si>
  <si>
    <t xml:space="preserve">AAFPJ1644N                    </t>
  </si>
  <si>
    <t>AKSHAYE VISHNU JALAN</t>
  </si>
  <si>
    <t xml:space="preserve">ALAPR1912P                    </t>
  </si>
  <si>
    <t>RANA PRANALI KIRTIKUMAR</t>
  </si>
  <si>
    <t xml:space="preserve">AJYPA6425E                    </t>
  </si>
  <si>
    <t>MANISHA ANIL AGRAWAL</t>
  </si>
  <si>
    <t xml:space="preserve">CSCPK0937Q                    </t>
  </si>
  <si>
    <t>RAVINDRA KUMAR</t>
  </si>
  <si>
    <t xml:space="preserve">ABDPL0634M                    </t>
  </si>
  <si>
    <t>TANAJI DADOBA LOLE</t>
  </si>
  <si>
    <t>PUB - RESIDENT INDIVIDUAL-NEGATIVE NOMINATIONS</t>
  </si>
  <si>
    <t xml:space="preserve">CEQPT3344J                    </t>
  </si>
  <si>
    <t>Urvish Maheshbhai Tavethiya</t>
  </si>
  <si>
    <t xml:space="preserve">AIRPG3376N                    </t>
  </si>
  <si>
    <t>DHRUV  GUPTA</t>
  </si>
  <si>
    <t xml:space="preserve">BAWPP8872J                    </t>
  </si>
  <si>
    <t>AMOL MOHAN PENDKALKAR</t>
  </si>
  <si>
    <t xml:space="preserve">QIHPS8192E                    </t>
  </si>
  <si>
    <t>HIMANSHU SHARMA</t>
  </si>
  <si>
    <t xml:space="preserve">ANLPD1916A                    </t>
  </si>
  <si>
    <t>PRIYANKA NISHIT SHAH</t>
  </si>
  <si>
    <t xml:space="preserve">ADFPT1687C                    </t>
  </si>
  <si>
    <t>SMITA DATTATREY THOPTE</t>
  </si>
  <si>
    <t xml:space="preserve">AGHPA6175H                    </t>
  </si>
  <si>
    <t>ANIL RAMANAND AGARWAL</t>
  </si>
  <si>
    <t xml:space="preserve">ABWFA0368C                    </t>
  </si>
  <si>
    <t>BANSARI HARSH ANARKAT</t>
  </si>
  <si>
    <t xml:space="preserve">B4M5 </t>
  </si>
  <si>
    <t xml:space="preserve">AAJFD4160F                    </t>
  </si>
  <si>
    <t>VIPUL DHIRAJLAL SHAH</t>
  </si>
  <si>
    <t xml:space="preserve">ADPFS7939G                    </t>
  </si>
  <si>
    <t>MAHESH GIRDHARLAL MARADIA</t>
  </si>
  <si>
    <t xml:space="preserve">AATFD7018A                    </t>
  </si>
  <si>
    <t>EKANSH GUPTA</t>
  </si>
  <si>
    <t xml:space="preserve">AAOFG3119Q                    </t>
  </si>
  <si>
    <t>RAJESH S NAYAK</t>
  </si>
  <si>
    <t>DISTRIBUTION OF 10320000   EQUITY SHARE CAPITAL  AS ON :31/03/2026</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</si>
  <si>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</si>
  <si>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</si>
  <si>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</si>
  <si>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</si>
  <si>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</si>
  <si>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</si>
  <si>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</si>
  <si>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</si>
  <si>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</si>
  <si>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</si>
  <si>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</si>
  <si>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</si>
  <si>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</si>
  <si>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</si>
  <si>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</si>
  <si>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</si>
  <si>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</si>
  <si>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</si>
  <si>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</si>
  <si>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</si>
  <si>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</si>
  <si>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</si>
  <si>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</si>
  <si>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</si>
  <si>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</si>
  <si>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</si>
  <si>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</si>
  <si>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</si>
  <si>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</si>
  <si>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</si>
  <si>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</si>
  <si>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</si>
  <si>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</si>
  <si>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</si>
  <si>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1201060002157227</t>
  </si>
  <si>
    <t>1206720000125774</t>
  </si>
  <si>
    <t>1207590000020952</t>
  </si>
  <si>
    <t>1201060007533783</t>
  </si>
  <si>
    <t>1207590000038860</t>
  </si>
  <si>
    <t xml:space="preserve">ACYPK3574B                    </t>
  </si>
  <si>
    <t>RAJESH CHUNILAL KATIRA</t>
  </si>
  <si>
    <t>1203510000160433</t>
  </si>
  <si>
    <t xml:space="preserve">ACDPB3998H                    </t>
  </si>
  <si>
    <t>KATIRA CHANDNI RAJESH</t>
  </si>
  <si>
    <t>1203510000160429</t>
  </si>
  <si>
    <t xml:space="preserve">CKYPS9793Q                    </t>
  </si>
  <si>
    <t>PANNA UTTAMKUMAR SHAH</t>
  </si>
  <si>
    <t>1202870000084693</t>
  </si>
  <si>
    <t xml:space="preserve">AZTPS5763J                    </t>
  </si>
  <si>
    <t>HARDIK DILIPKUMAR SHAH</t>
  </si>
  <si>
    <t>IN30186270652642</t>
  </si>
  <si>
    <t xml:space="preserve">ALQPP0375C                    </t>
  </si>
  <si>
    <t>SWETA LALITBHAI PATEL</t>
  </si>
  <si>
    <t>1202870000062012</t>
  </si>
  <si>
    <t xml:space="preserve">ACPPN3235P                    </t>
  </si>
  <si>
    <t>RAVINDRA RAGHUNATH NAIK</t>
  </si>
  <si>
    <t>1201060007487085</t>
  </si>
  <si>
    <t xml:space="preserve">AGXPJ9546M                    </t>
  </si>
  <si>
    <t>MRS. JYOTI</t>
  </si>
  <si>
    <t>1201092600085527</t>
  </si>
  <si>
    <t xml:space="preserve">BGVPS7699D                    </t>
  </si>
  <si>
    <t>SHEELA MATHEW .</t>
  </si>
  <si>
    <t>1203280000152561</t>
  </si>
  <si>
    <t xml:space="preserve">APPPS3592F                    </t>
  </si>
  <si>
    <t>HEMAL RASIKLAL SARVAIYA .</t>
  </si>
  <si>
    <t>1201090007180561</t>
  </si>
  <si>
    <t xml:space="preserve">BSTPS7388K                    </t>
  </si>
  <si>
    <t>MANOJ SINGH</t>
  </si>
  <si>
    <t>1203330002978163</t>
  </si>
  <si>
    <t xml:space="preserve">AMXPM2424K                    </t>
  </si>
  <si>
    <t>MEENAKSHI</t>
  </si>
  <si>
    <t>IN30021417205230</t>
  </si>
  <si>
    <t xml:space="preserve">AAQPB1154N                    </t>
  </si>
  <si>
    <t>Balwant RAI BANSAL</t>
  </si>
  <si>
    <t>IN30021471967518</t>
  </si>
  <si>
    <t xml:space="preserve">AGKPM4695D                    </t>
  </si>
  <si>
    <t>JATIN PRAVINCHANDRA MEHTA</t>
  </si>
  <si>
    <t>IN30216410505424</t>
  </si>
  <si>
    <t xml:space="preserve">AGBPS5066K                    </t>
  </si>
  <si>
    <t>SUDERSHAN SHARMA</t>
  </si>
  <si>
    <t>1203760000533331</t>
  </si>
  <si>
    <t xml:space="preserve">AIRPA9933H                    </t>
  </si>
  <si>
    <t>KANCHAN SUNIL ASRANI</t>
  </si>
  <si>
    <t>1203490000057147</t>
  </si>
  <si>
    <t xml:space="preserve">IISPB7383H                    </t>
  </si>
  <si>
    <t>SHIVI BHADORIYA</t>
  </si>
  <si>
    <t>1203330003791978</t>
  </si>
  <si>
    <t xml:space="preserve">BGXPA8237P                    </t>
  </si>
  <si>
    <t>SONIA SUNIL ASRANI</t>
  </si>
  <si>
    <t>1203490000065941</t>
  </si>
  <si>
    <t xml:space="preserve">ANVPK4618G                    </t>
  </si>
  <si>
    <t>TEJAS RAMESHCHANDRA KANSARA</t>
  </si>
  <si>
    <t>1201060004298857</t>
  </si>
  <si>
    <t xml:space="preserve">ANCPS8713K                    </t>
  </si>
  <si>
    <t>DALJIT SINGH .</t>
  </si>
  <si>
    <t>1204720041874837</t>
  </si>
  <si>
    <t xml:space="preserve">AVPPM6388P                    </t>
  </si>
  <si>
    <t>SANSKRUTI SANDEEP NARKAR</t>
  </si>
  <si>
    <t>1202870000560685</t>
  </si>
  <si>
    <t xml:space="preserve">AMZPR3603F                    </t>
  </si>
  <si>
    <t>UMA RAI</t>
  </si>
  <si>
    <t>IN30186272612179</t>
  </si>
  <si>
    <t xml:space="preserve">EPVPS2463K                    </t>
  </si>
  <si>
    <t>IRFAN USMAN SHAIKH</t>
  </si>
  <si>
    <t>IN30021422793732</t>
  </si>
  <si>
    <t xml:space="preserve">BCNPS1945J                    </t>
  </si>
  <si>
    <t>GIRISH SHARMA</t>
  </si>
  <si>
    <t>1201090025628651</t>
  </si>
  <si>
    <t>IN30021427245345</t>
  </si>
  <si>
    <t xml:space="preserve">AIKPG0658G                    </t>
  </si>
  <si>
    <t>NARESH GOLKIYA</t>
  </si>
  <si>
    <t>IN30021427441628</t>
  </si>
  <si>
    <t xml:space="preserve">CLMPK2873E                    </t>
  </si>
  <si>
    <t>RAJA  KUMAR</t>
  </si>
  <si>
    <t>IN30311614739698</t>
  </si>
  <si>
    <t xml:space="preserve">BLYPC9818A                    </t>
  </si>
  <si>
    <t>kshama choudhary</t>
  </si>
  <si>
    <t>1208180164356961</t>
  </si>
  <si>
    <t xml:space="preserve">AOVPP3290G                    </t>
  </si>
  <si>
    <t>KAMLABEN DAHYABHAI PATEL</t>
  </si>
  <si>
    <t>1203330001229926</t>
  </si>
  <si>
    <t xml:space="preserve">AQWPP7971K                    </t>
  </si>
  <si>
    <t>MAHENDRA SOMABHAI PARMAR</t>
  </si>
  <si>
    <t>IN30186270311517</t>
  </si>
  <si>
    <t xml:space="preserve">AARPY3851G                    </t>
  </si>
  <si>
    <t>RADHEY SHYAM YADAV</t>
  </si>
  <si>
    <t>1201060000737933</t>
  </si>
  <si>
    <t xml:space="preserve">GSUPM6060A                    </t>
  </si>
  <si>
    <t>NAMAN MAKKAR</t>
  </si>
  <si>
    <t>1203760003907704</t>
  </si>
  <si>
    <t xml:space="preserve">AICPM0984B                    </t>
  </si>
  <si>
    <t>ABHA CHANDRASHEKHAR MENON</t>
  </si>
  <si>
    <t>1201090037213949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</si>
</sst>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right style="thin">
        <color auto="1"/>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indexed="64"/>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style="medium">
        <color auto="1"/>
      </left>
      <right style="thin">
        <color indexed="64"/>
      </right>
      <top style="thin">
        <color auto="1"/>
      </top>
      <bottom/>
      <diagonal/>
    </border>
    <border>
      <left style="medium">
        <color auto="1"/>
      </left>
      <right style="thin">
        <color indexed="64"/>
      </right>
      <top style="medium">
        <color auto="1"/>
      </top>
      <bottom/>
      <diagonal/>
    </border>
    <border>
      <left/>
      <right style="thin">
        <color indexed="64"/>
      </right>
      <top style="medium">
        <color auto="1"/>
      </top>
      <bottom/>
      <diagonal/>
    </border>
    <border>
      <left style="medium">
        <color auto="1"/>
      </left>
      <right style="thin">
        <color indexed="64"/>
      </right>
      <top style="thin">
        <color auto="1"/>
      </top>
      <bottom style="medium">
        <color indexed="64"/>
      </bottom>
      <diagonal/>
    </border>
    <border>
      <left/>
      <right style="thin">
        <color auto="1"/>
      </right>
      <top style="thin">
        <color auto="1"/>
      </top>
      <bottom style="medium">
        <color indexed="64"/>
      </bottom>
      <diagonal/>
    </border>
    <border>
      <left/>
      <right style="medium">
        <color auto="1"/>
      </right>
      <top style="medium">
        <color auto="1"/>
      </top>
      <bottom/>
      <diagonal/>
    </border>
    <border>
      <left/>
      <right style="medium">
        <color auto="1"/>
      </right>
      <top style="thin">
        <color indexed="64"/>
      </top>
      <bottom/>
      <diagonal/>
    </border>
    <border>
      <left/>
      <right style="medium">
        <color auto="1"/>
      </right>
      <top style="thin">
        <color auto="1"/>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64"/>
      </bottom>
      <diagonal/>
    </border>
  </borders>
  <cellStyleXfs count="1">
    <xf numFmtId="0" fontId="0" fillId="0" borderId="0"/>
  </cellStyleXfs>
  <cellXfs count="305">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10" fillId="3" borderId="1" xfId="0" applyFont="1" applyFill="1" applyBorder="1" applyAlignment="1">
      <alignment horizontal="right" vertical="top" wrapText="1"/>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1" fontId="18" fillId="0" borderId="19"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1" fontId="18" fillId="3" borderId="1" xfId="0" applyNumberFormat="1" applyFont="1" applyFill="1" applyBorder="1" applyAlignment="1">
      <alignment horizontal="right" vertical="top" wrapText="1"/>
    </xf>
    <xf numFmtId="2" fontId="18" fillId="3" borderId="1" xfId="0" applyNumberFormat="1" applyFont="1" applyFill="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0" fontId="18" fillId="0" borderId="21" xfId="0" applyFont="1" applyBorder="1" applyAlignment="1">
      <alignment horizontal="left" vertical="top" wrapText="1" indent="1"/>
    </xf>
    <xf numFmtId="0" fontId="18" fillId="0" borderId="21" xfId="0" applyFont="1" applyBorder="1" applyAlignment="1">
      <alignment horizontal="left" vertical="top" wrapText="1"/>
    </xf>
    <xf numFmtId="0" fontId="18" fillId="0" borderId="21" xfId="0" applyFont="1" applyBorder="1" applyAlignment="1">
      <alignment horizontal="right" vertical="top" wrapText="1"/>
    </xf>
    <xf numFmtId="1" fontId="18" fillId="0" borderId="21" xfId="0" applyNumberFormat="1" applyFont="1" applyBorder="1" applyAlignment="1">
      <alignment horizontal="right" vertical="top" wrapText="1"/>
    </xf>
    <xf numFmtId="2" fontId="18" fillId="0" borderId="21" xfId="0" applyNumberFormat="1" applyFont="1" applyBorder="1" applyAlignment="1">
      <alignment horizontal="right" vertical="top" wrapText="1"/>
    </xf>
    <xf numFmtId="2" fontId="18" fillId="0" borderId="24" xfId="0" applyNumberFormat="1" applyFont="1" applyBorder="1" applyAlignment="1">
      <alignment horizontal="right" vertical="top" wrapText="1"/>
    </xf>
    <xf numFmtId="1" fontId="18" fillId="0" borderId="25" xfId="0" applyNumberFormat="1" applyFont="1" applyBorder="1" applyAlignment="1">
      <alignment horizontal="right" vertical="top" wrapText="1"/>
    </xf>
    <xf numFmtId="1" fontId="9" fillId="0" borderId="0" xfId="0" applyNumberFormat="1" applyFont="1" applyAlignment="1">
      <alignment horizontal="right" vertical="top"/>
    </xf>
    <xf numFmtId="2" fontId="11" fillId="0" borderId="1" xfId="0" applyNumberFormat="1" applyFont="1" applyBorder="1" applyAlignment="1">
      <alignment horizontal="center" vertical="top" wrapText="1"/>
    </xf>
    <xf numFmtId="2" fontId="10" fillId="0" borderId="1" xfId="0" applyNumberFormat="1" applyFont="1" applyBorder="1" applyAlignment="1">
      <alignment horizontal="center" vertical="top" wrapText="1"/>
    </xf>
    <xf numFmtId="2" fontId="12" fillId="0" borderId="1" xfId="0" applyNumberFormat="1" applyFont="1" applyBorder="1" applyAlignment="1">
      <alignment horizontal="center" vertical="top"/>
    </xf>
    <xf numFmtId="0" fontId="10" fillId="0" borderId="21" xfId="0" applyFont="1" applyBorder="1" applyAlignment="1">
      <alignment horizontal="center" vertical="top" wrapText="1"/>
    </xf>
    <xf numFmtId="0" fontId="18" fillId="0" borderId="24" xfId="0" applyFont="1" applyBorder="1" applyAlignment="1">
      <alignment horizontal="right" vertical="top" wrapText="1"/>
    </xf>
    <xf numFmtId="1" fontId="18" fillId="0" borderId="31" xfId="0" applyNumberFormat="1" applyFont="1" applyBorder="1" applyAlignment="1">
      <alignment horizontal="right" vertical="top" wrapText="1"/>
    </xf>
    <xf numFmtId="0" fontId="18" fillId="0" borderId="31" xfId="0" applyFont="1" applyBorder="1" applyAlignment="1">
      <alignment horizontal="right" vertical="top" wrapText="1"/>
    </xf>
    <xf numFmtId="2" fontId="18" fillId="0" borderId="31" xfId="0" applyNumberFormat="1" applyFont="1" applyBorder="1" applyAlignment="1">
      <alignment horizontal="right" vertical="top" wrapText="1"/>
    </xf>
    <xf numFmtId="1" fontId="18" fillId="3" borderId="31" xfId="0" applyNumberFormat="1" applyFont="1" applyFill="1" applyBorder="1" applyAlignment="1">
      <alignment horizontal="right" vertical="top" wrapText="1"/>
    </xf>
    <xf numFmtId="2" fontId="18" fillId="3" borderId="31" xfId="0" applyNumberFormat="1" applyFont="1" applyFill="1" applyBorder="1" applyAlignment="1">
      <alignment horizontal="right" vertical="top" wrapText="1"/>
    </xf>
    <xf numFmtId="0" fontId="18" fillId="0" borderId="33" xfId="0" applyFont="1" applyBorder="1" applyAlignment="1">
      <alignment horizontal="left" vertical="top" wrapText="1" indent="1"/>
    </xf>
    <xf numFmtId="0" fontId="18" fillId="0" borderId="33" xfId="0" applyFont="1" applyBorder="1" applyAlignment="1">
      <alignment horizontal="left" vertical="top" wrapText="1"/>
    </xf>
    <xf numFmtId="0" fontId="18" fillId="0" borderId="33" xfId="0" applyFont="1" applyBorder="1" applyAlignment="1">
      <alignment horizontal="right" vertical="top" wrapText="1"/>
    </xf>
    <xf numFmtId="164" fontId="18" fillId="0" borderId="33" xfId="0" applyNumberFormat="1" applyFont="1" applyBorder="1" applyAlignment="1">
      <alignment horizontal="right" vertical="top" wrapText="1"/>
    </xf>
    <xf numFmtId="1" fontId="18" fillId="0" borderId="33" xfId="0" applyNumberFormat="1" applyFont="1" applyBorder="1" applyAlignment="1">
      <alignment horizontal="right" vertical="top" wrapText="1"/>
    </xf>
    <xf numFmtId="2" fontId="18" fillId="0" borderId="33" xfId="0" applyNumberFormat="1" applyFont="1" applyBorder="1" applyAlignment="1">
      <alignment horizontal="right" vertical="top" wrapText="1"/>
    </xf>
    <xf numFmtId="1" fontId="18" fillId="3" borderId="33" xfId="0" applyNumberFormat="1" applyFont="1" applyFill="1" applyBorder="1" applyAlignment="1">
      <alignment horizontal="right" vertical="top" wrapText="1"/>
    </xf>
    <xf numFmtId="2" fontId="18" fillId="3" borderId="33" xfId="0" applyNumberFormat="1" applyFont="1" applyFill="1" applyBorder="1" applyAlignment="1">
      <alignment horizontal="right" vertical="top" wrapText="1"/>
    </xf>
    <xf numFmtId="0" fontId="10" fillId="0" borderId="33" xfId="0" applyFont="1" applyBorder="1" applyAlignment="1">
      <alignment horizontal="center" vertical="top" wrapText="1"/>
    </xf>
    <xf numFmtId="0" fontId="11" fillId="0" borderId="33" xfId="0" applyFont="1" applyBorder="1" applyAlignment="1">
      <alignment horizontal="center" vertical="top"/>
    </xf>
    <xf numFmtId="1" fontId="10" fillId="0" borderId="33" xfId="0" applyNumberFormat="1" applyFont="1" applyBorder="1" applyAlignment="1">
      <alignment horizontal="center" vertical="top" wrapText="1"/>
    </xf>
    <xf numFmtId="1" fontId="11" fillId="0" borderId="33" xfId="0" applyNumberFormat="1" applyFont="1" applyBorder="1" applyAlignment="1">
      <alignment horizontal="center" vertical="top" wrapText="1"/>
    </xf>
    <xf numFmtId="2" fontId="11" fillId="0" borderId="33" xfId="0" applyNumberFormat="1" applyFont="1" applyBorder="1" applyAlignment="1">
      <alignment horizontal="center" vertical="top" wrapText="1"/>
    </xf>
    <xf numFmtId="0" fontId="9" fillId="0" borderId="33" xfId="0" applyFont="1" applyBorder="1" applyAlignment="1">
      <alignment horizontal="left" vertical="top" wrapText="1"/>
    </xf>
    <xf numFmtId="0" fontId="11" fillId="0" borderId="33" xfId="0" applyFont="1" applyBorder="1" applyAlignment="1">
      <alignment horizontal="center" vertical="top" wrapText="1"/>
    </xf>
    <xf numFmtId="0" fontId="10" fillId="0" borderId="32" xfId="0" applyFont="1" applyBorder="1" applyAlignment="1">
      <alignment horizontal="center" vertical="top" wrapText="1"/>
    </xf>
    <xf numFmtId="0" fontId="10" fillId="0" borderId="29" xfId="0" applyFont="1" applyBorder="1" applyAlignment="1">
      <alignment horizontal="center" vertical="top" wrapText="1"/>
    </xf>
    <xf numFmtId="0" fontId="5" fillId="0" borderId="0" xfId="0" applyFont="1" applyAlignment="1">
      <alignment horizontal="center" vertical="top"/>
    </xf>
    <xf numFmtId="1" fontId="10" fillId="0" borderId="21" xfId="0" applyNumberFormat="1" applyFont="1" applyBorder="1" applyAlignment="1">
      <alignment horizontal="right" vertical="top" wrapText="1"/>
    </xf>
    <xf numFmtId="0" fontId="20" fillId="0" borderId="33" xfId="0" applyFont="1" applyBorder="1" applyAlignment="1">
      <alignment horizontal="left" vertical="top" wrapText="1"/>
    </xf>
    <xf numFmtId="0" fontId="20" fillId="0" borderId="33" xfId="0" applyFont="1" applyBorder="1" applyAlignment="1">
      <alignment horizontal="right" vertical="top" wrapText="1"/>
    </xf>
    <xf numFmtId="1" fontId="20" fillId="0" borderId="33" xfId="0" applyNumberFormat="1" applyFont="1" applyBorder="1" applyAlignment="1">
      <alignment horizontal="right" vertical="top" wrapText="1"/>
    </xf>
    <xf numFmtId="2" fontId="20" fillId="0" borderId="33" xfId="0" applyNumberFormat="1" applyFont="1" applyBorder="1" applyAlignment="1">
      <alignment horizontal="right" vertical="top" wrapText="1"/>
    </xf>
    <xf numFmtId="2" fontId="20" fillId="3" borderId="33" xfId="0" applyNumberFormat="1" applyFont="1" applyFill="1" applyBorder="1" applyAlignment="1">
      <alignment horizontal="right" vertical="top" wrapText="1"/>
    </xf>
    <xf numFmtId="1" fontId="20" fillId="3" borderId="33" xfId="0" applyNumberFormat="1" applyFont="1" applyFill="1" applyBorder="1" applyAlignment="1">
      <alignment horizontal="right" vertical="top" wrapText="1"/>
    </xf>
    <xf numFmtId="2" fontId="21" fillId="0" borderId="33" xfId="0" applyNumberFormat="1" applyFont="1" applyBorder="1" applyAlignment="1">
      <alignment horizontal="left" vertical="top"/>
    </xf>
    <xf numFmtId="0" fontId="21" fillId="0" borderId="33" xfId="0" applyFont="1" applyBorder="1" applyAlignment="1">
      <alignment horizontal="left" vertical="top"/>
    </xf>
    <xf numFmtId="0" fontId="21" fillId="0" borderId="0" xfId="0" applyFont="1" applyAlignment="1">
      <alignment horizontal="left" vertical="top"/>
    </xf>
    <xf numFmtId="2" fontId="10" fillId="0" borderId="33" xfId="0" applyNumberFormat="1" applyFont="1" applyBorder="1" applyAlignment="1">
      <alignment horizontal="center"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0" fontId="20" fillId="0" borderId="37" xfId="0"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0" fontId="18" fillId="0" borderId="38" xfId="0" applyFont="1" applyBorder="1" applyAlignment="1">
      <alignment vertical="top" wrapText="1"/>
    </xf>
    <xf numFmtId="0" fontId="18" fillId="0" borderId="35" xfId="0" applyFont="1" applyBorder="1" applyAlignment="1">
      <alignment vertical="top" wrapText="1"/>
    </xf>
    <xf numFmtId="1" fontId="18" fillId="0" borderId="35" xfId="0" applyNumberFormat="1" applyFont="1" applyBorder="1" applyAlignment="1">
      <alignment vertical="top" wrapText="1"/>
    </xf>
    <xf numFmtId="2" fontId="18" fillId="0" borderId="35" xfId="0" applyNumberFormat="1" applyFont="1" applyBorder="1" applyAlignment="1">
      <alignment vertical="top" wrapText="1"/>
    </xf>
    <xf numFmtId="0" fontId="9" fillId="0" borderId="38" xfId="0" applyFont="1" applyBorder="1" applyAlignment="1">
      <alignment vertical="top" wrapText="1"/>
    </xf>
    <xf numFmtId="0" fontId="9" fillId="0" borderId="35" xfId="0" applyFont="1" applyBorder="1" applyAlignment="1">
      <alignment vertical="top" wrapText="1"/>
    </xf>
    <xf numFmtId="1" fontId="9" fillId="0" borderId="35" xfId="0" applyNumberFormat="1" applyFont="1" applyBorder="1" applyAlignment="1">
      <alignment vertical="top" wrapText="1"/>
    </xf>
    <xf numFmtId="2" fontId="9" fillId="0" borderId="35" xfId="0" applyNumberFormat="1" applyFont="1" applyBorder="1" applyAlignment="1">
      <alignment vertical="top" wrapText="1"/>
    </xf>
    <xf numFmtId="0" fontId="22" fillId="0" borderId="38" xfId="0" applyFont="1" applyBorder="1" applyAlignment="1">
      <alignment vertical="top" wrapText="1"/>
    </xf>
    <xf numFmtId="0" fontId="22" fillId="0" borderId="35" xfId="0" applyFont="1" applyBorder="1" applyAlignment="1">
      <alignment vertical="top" wrapText="1"/>
    </xf>
    <xf numFmtId="1" fontId="22" fillId="0" borderId="35" xfId="0" applyNumberFormat="1" applyFont="1" applyBorder="1" applyAlignment="1">
      <alignment vertical="top" wrapText="1"/>
    </xf>
    <xf numFmtId="2" fontId="22" fillId="0" borderId="35" xfId="0" applyNumberFormat="1" applyFont="1" applyBorder="1" applyAlignment="1">
      <alignment vertical="top" wrapText="1"/>
    </xf>
    <xf numFmtId="0" fontId="20" fillId="0" borderId="38" xfId="0" applyFont="1" applyBorder="1" applyAlignment="1">
      <alignment vertical="top" wrapText="1"/>
    </xf>
    <xf numFmtId="0" fontId="20" fillId="0" borderId="35" xfId="0"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9" xfId="0" applyNumberFormat="1" applyFont="1" applyBorder="1" applyAlignment="1">
      <alignment vertical="top" wrapText="1"/>
    </xf>
    <xf numFmtId="2" fontId="20" fillId="0" borderId="39"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2" fontId="20" fillId="0" borderId="42" xfId="0" applyNumberFormat="1" applyFont="1" applyBorder="1" applyAlignment="1">
      <alignment vertical="top" wrapText="1"/>
    </xf>
    <xf numFmtId="2" fontId="10" fillId="0" borderId="32" xfId="0" applyNumberFormat="1" applyFont="1" applyBorder="1" applyAlignment="1">
      <alignment horizontal="center" vertical="top" wrapText="1"/>
    </xf>
    <xf numFmtId="0" fontId="20" fillId="0" borderId="42" xfId="0" applyFont="1" applyBorder="1" applyAlignment="1">
      <alignment vertical="top" wrapText="1"/>
    </xf>
    <xf numFmtId="0" fontId="19" fillId="0" borderId="33" xfId="0" applyFont="1" applyBorder="1" applyAlignment="1">
      <alignment horizontal="left" vertical="top"/>
    </xf>
    <xf numFmtId="2" fontId="19" fillId="0" borderId="33" xfId="0" applyNumberFormat="1" applyFont="1" applyBorder="1" applyAlignment="1">
      <alignment horizontal="left" vertical="top"/>
    </xf>
    <xf numFmtId="2" fontId="19" fillId="0" borderId="0" xfId="0" applyNumberFormat="1" applyFont="1" applyAlignment="1">
      <alignment horizontal="left" vertical="top"/>
    </xf>
    <xf numFmtId="0" fontId="19" fillId="0" borderId="37" xfId="0" applyFont="1" applyBorder="1" applyAlignment="1">
      <alignment vertical="top" wrapText="1"/>
    </xf>
    <xf numFmtId="0" fontId="19" fillId="0" borderId="34" xfId="0" applyFont="1" applyBorder="1" applyAlignment="1">
      <alignment vertical="top" wrapText="1"/>
    </xf>
    <xf numFmtId="2" fontId="19" fillId="0" borderId="34" xfId="0" applyNumberFormat="1" applyFont="1" applyBorder="1" applyAlignment="1">
      <alignment vertical="top" wrapText="1"/>
    </xf>
    <xf numFmtId="0" fontId="19" fillId="0" borderId="38" xfId="0" applyFont="1" applyBorder="1" applyAlignment="1">
      <alignment vertical="top" wrapText="1"/>
    </xf>
    <xf numFmtId="0" fontId="19" fillId="0" borderId="35" xfId="0" applyFont="1" applyBorder="1" applyAlignment="1">
      <alignment vertical="top" wrapText="1"/>
    </xf>
    <xf numFmtId="2" fontId="19" fillId="0" borderId="35"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2" fontId="0" fillId="0" borderId="42" xfId="0" applyNumberFormat="1" applyBorder="1" applyAlignment="1">
      <alignment vertical="top" wrapText="1"/>
    </xf>
    <xf numFmtId="0" fontId="19" fillId="0" borderId="44" xfId="0" applyFont="1" applyBorder="1" applyAlignment="1">
      <alignment vertical="top"/>
    </xf>
    <xf numFmtId="1" fontId="0" fillId="0" borderId="44" xfId="0" applyNumberFormat="1" applyBorder="1" applyAlignment="1">
      <alignment vertical="top"/>
    </xf>
    <xf numFmtId="49" fontId="0" fillId="0" borderId="44" xfId="0" applyNumberFormat="1" applyBorder="1" applyAlignment="1">
      <alignment vertical="top"/>
    </xf>
    <xf numFmtId="0" fontId="0" fillId="0" borderId="44" xfId="0" applyBorder="1" applyAlignment="1">
      <alignment vertical="top"/>
    </xf>
    <xf numFmtId="165" fontId="0" fillId="0" borderId="44" xfId="0" applyNumberFormat="1" applyBorder="1" applyAlignment="1">
      <alignment vertical="top"/>
    </xf>
    <xf numFmtId="2" fontId="0" fillId="0" borderId="44" xfId="0" applyNumberFormat="1" applyBorder="1" applyAlignment="1">
      <alignment vertical="top"/>
    </xf>
    <xf numFmtId="0" fontId="19" fillId="0" borderId="31" xfId="0" applyFont="1" applyBorder="1" applyAlignment="1">
      <alignment vertical="top"/>
    </xf>
    <xf numFmtId="1" fontId="0" fillId="0" borderId="31" xfId="0" applyNumberFormat="1" applyBorder="1" applyAlignment="1">
      <alignment vertical="top"/>
    </xf>
    <xf numFmtId="0" fontId="0" fillId="0" borderId="33" xfId="0" applyBorder="1" applyAlignment="1">
      <alignment vertical="top"/>
    </xf>
    <xf numFmtId="0" fontId="0" fillId="0" borderId="32" xfId="0" applyBorder="1" applyAlignment="1">
      <alignment vertical="top"/>
    </xf>
    <xf numFmtId="165" fontId="0" fillId="0" borderId="32" xfId="0" applyNumberFormat="1" applyBorder="1" applyAlignment="1">
      <alignment vertical="top"/>
    </xf>
    <xf numFmtId="0" fontId="0" fillId="0" borderId="44" xfId="0" applyBorder="1" applyAlignment="1">
      <alignment horizontal="left" vertical="top"/>
    </xf>
    <xf numFmtId="0" fontId="19" fillId="0" borderId="44" xfId="0" applyFont="1" applyBorder="1" applyAlignment="1">
      <alignment horizontal="left" vertical="top"/>
    </xf>
    <xf numFmtId="0" fontId="0" fillId="0" borderId="32" xfId="0" applyBorder="1" applyAlignment="1">
      <alignment horizontal="left" vertical="top"/>
    </xf>
    <xf numFmtId="0" fontId="0" fillId="0" borderId="44" xfId="0" applyFont="1" applyBorder="1" applyAlignment="1">
      <alignment vertical="top"/>
    </xf>
    <xf numFmtId="2" fontId="0" fillId="0" borderId="44" xfId="0" applyNumberFormat="1" applyFont="1" applyBorder="1" applyAlignment="1">
      <alignment vertical="top"/>
    </xf>
    <xf numFmtId="0" fontId="0" fillId="0" borderId="45" xfId="0"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12" fillId="0" borderId="48" xfId="0" applyFont="1" applyBorder="1" applyAlignment="1">
      <alignment vertical="top"/>
    </xf>
    <xf numFmtId="0" fontId="12" fillId="0" borderId="49" xfId="0" applyFont="1" applyBorder="1" applyAlignment="1">
      <alignment vertical="top"/>
    </xf>
    <xf numFmtId="2" fontId="12" fillId="0" borderId="49" xfId="0" applyNumberFormat="1" applyFont="1" applyBorder="1" applyAlignment="1">
      <alignment vertical="top"/>
    </xf>
    <xf numFmtId="0" fontId="0" fillId="0" borderId="50" xfId="0" applyFont="1" applyBorder="1" applyAlignment="1">
      <alignment vertical="top"/>
    </xf>
    <xf numFmtId="0" fontId="0" fillId="0" borderId="51" xfId="0" applyFont="1" applyBorder="1" applyAlignment="1">
      <alignment vertical="top"/>
    </xf>
    <xf numFmtId="2" fontId="0" fillId="0" borderId="51" xfId="0" applyNumberFormat="1" applyFont="1" applyBorder="1" applyAlignment="1">
      <alignment vertical="top"/>
    </xf>
    <xf numFmtId="2" fontId="12" fillId="0" borderId="52" xfId="0" applyNumberFormat="1" applyFont="1" applyBorder="1" applyAlignment="1">
      <alignment vertical="top"/>
    </xf>
    <xf numFmtId="0" fontId="12" fillId="0" borderId="45" xfId="0" applyFont="1" applyBorder="1" applyAlignment="1">
      <alignment horizontal="center" vertical="top" wrapText="1"/>
    </xf>
    <xf numFmtId="0" fontId="12" fillId="0" borderId="44" xfId="0" applyFont="1" applyBorder="1" applyAlignment="1">
      <alignment horizontal="center" vertical="top" wrapText="1"/>
    </xf>
    <xf numFmtId="0" fontId="12" fillId="0" borderId="51" xfId="0" applyFont="1" applyBorder="1" applyAlignment="1">
      <alignment horizontal="center" vertical="top" wrapText="1"/>
    </xf>
    <xf numFmtId="0" fontId="0" fillId="0" borderId="45" xfId="0" applyFont="1" applyBorder="1" applyAlignment="1">
      <alignment horizontal="center" vertical="top"/>
    </xf>
    <xf numFmtId="0" fontId="0" fillId="0" borderId="44" xfId="0" applyFont="1" applyBorder="1" applyAlignment="1">
      <alignment horizontal="center" vertical="top"/>
    </xf>
    <xf numFmtId="0" fontId="0" fillId="0" borderId="51" xfId="0" applyFont="1" applyBorder="1" applyAlignment="1">
      <alignment horizontal="center" vertical="top"/>
    </xf>
    <xf numFmtId="0" fontId="19" fillId="0" borderId="53" xfId="0" applyFont="1" applyBorder="1" applyAlignment="1">
      <alignment vertical="top"/>
    </xf>
    <xf numFmtId="0" fontId="19" fillId="0" borderId="36" xfId="0" applyFont="1" applyBorder="1" applyAlignment="1">
      <alignment vertical="top"/>
    </xf>
    <xf numFmtId="0" fontId="19" fillId="0" borderId="54" xfId="0" applyFont="1" applyBorder="1" applyAlignment="1">
      <alignment vertical="top"/>
    </xf>
    <xf numFmtId="1" fontId="0" fillId="0" borderId="53" xfId="0" applyNumberFormat="1" applyBorder="1" applyAlignment="1">
      <alignment vertical="top"/>
    </xf>
    <xf numFmtId="49" fontId="0" fillId="0" borderId="36" xfId="0" applyNumberFormat="1" applyBorder="1" applyAlignment="1">
      <alignment vertical="top"/>
    </xf>
    <xf numFmtId="0" fontId="0" fillId="0" borderId="36" xfId="0" applyBorder="1" applyAlignment="1">
      <alignment vertical="top"/>
    </xf>
    <xf numFmtId="1" fontId="0" fillId="0" borderId="36" xfId="0" applyNumberFormat="1" applyBorder="1" applyAlignment="1">
      <alignment vertical="top"/>
    </xf>
    <xf numFmtId="165" fontId="0" fillId="0" borderId="36" xfId="0" applyNumberFormat="1" applyBorder="1" applyAlignment="1">
      <alignment vertical="top"/>
    </xf>
    <xf numFmtId="2" fontId="0" fillId="0" borderId="36" xfId="0" applyNumberFormat="1" applyBorder="1" applyAlignment="1">
      <alignment vertical="top"/>
    </xf>
    <xf numFmtId="0" fontId="0" fillId="0" borderId="54"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55" xfId="0" applyBorder="1" applyAlignment="1">
      <alignment vertical="top"/>
    </xf>
    <xf numFmtId="0" fontId="8" fillId="0" borderId="0" xfId="0" applyFont="1" applyAlignment="1">
      <alignment horizontal="center" vertical="top"/>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15" fontId="8" fillId="0" borderId="0" xfId="0" quotePrefix="1" applyNumberFormat="1" applyFont="1" applyAlignment="1">
      <alignment horizontal="center" vertical="top"/>
    </xf>
    <xf numFmtId="0" fontId="10" fillId="3" borderId="19" xfId="0" applyFont="1" applyFill="1" applyBorder="1" applyAlignment="1">
      <alignment horizontal="center" vertical="top" wrapText="1"/>
    </xf>
    <xf numFmtId="0" fontId="10" fillId="3" borderId="20" xfId="0" applyFont="1" applyFill="1" applyBorder="1" applyAlignment="1">
      <alignment horizontal="center" vertical="top" wrapText="1"/>
    </xf>
    <xf numFmtId="0" fontId="10" fillId="3" borderId="21" xfId="0" applyFont="1" applyFill="1" applyBorder="1" applyAlignment="1">
      <alignment horizontal="center" vertical="top" wrapText="1"/>
    </xf>
    <xf numFmtId="0" fontId="10" fillId="3" borderId="18" xfId="0" applyFont="1" applyFill="1" applyBorder="1" applyAlignment="1">
      <alignment horizontal="center" vertical="top" wrapText="1"/>
    </xf>
    <xf numFmtId="0" fontId="11" fillId="3" borderId="18" xfId="0" applyFont="1" applyFill="1" applyBorder="1" applyAlignment="1">
      <alignment horizontal="center" vertical="top" wrapText="1"/>
    </xf>
    <xf numFmtId="0" fontId="10" fillId="3" borderId="24" xfId="0" applyFont="1" applyFill="1" applyBorder="1" applyAlignment="1">
      <alignment horizontal="center" vertical="top" wrapText="1"/>
    </xf>
    <xf numFmtId="0" fontId="10" fillId="3" borderId="25" xfId="0" applyFont="1" applyFill="1" applyBorder="1" applyAlignment="1">
      <alignment horizontal="center" vertical="top" wrapText="1"/>
    </xf>
    <xf numFmtId="0" fontId="10" fillId="0" borderId="19" xfId="0" applyFont="1" applyBorder="1" applyAlignment="1">
      <alignment horizontal="center" vertical="top" wrapText="1"/>
    </xf>
    <xf numFmtId="0" fontId="10" fillId="0" borderId="20" xfId="0" applyFont="1" applyBorder="1" applyAlignment="1">
      <alignment horizontal="center" vertical="top" wrapText="1"/>
    </xf>
    <xf numFmtId="0" fontId="10" fillId="0" borderId="21" xfId="0" applyFont="1" applyBorder="1" applyAlignment="1">
      <alignment horizontal="center" vertical="top" wrapText="1"/>
    </xf>
    <xf numFmtId="0" fontId="10" fillId="0" borderId="18" xfId="0" applyFont="1" applyBorder="1" applyAlignment="1">
      <alignment horizontal="center" vertical="top" wrapText="1"/>
    </xf>
    <xf numFmtId="0" fontId="11" fillId="0" borderId="18"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10" fillId="0" borderId="23" xfId="0" applyFont="1" applyBorder="1" applyAlignment="1">
      <alignment horizontal="center" vertical="top" wrapText="1"/>
    </xf>
    <xf numFmtId="0" fontId="11" fillId="0" borderId="23" xfId="0" applyFont="1" applyBorder="1" applyAlignment="1">
      <alignment horizontal="center" vertical="top" wrapText="1"/>
    </xf>
    <xf numFmtId="0" fontId="11" fillId="0" borderId="20" xfId="0" applyFont="1" applyBorder="1" applyAlignment="1">
      <alignment horizontal="center" vertical="top" wrapText="1"/>
    </xf>
    <xf numFmtId="0" fontId="11" fillId="0" borderId="21" xfId="0" applyFont="1" applyBorder="1" applyAlignment="1">
      <alignment horizontal="center" vertical="top" wrapText="1"/>
    </xf>
    <xf numFmtId="0" fontId="10" fillId="0" borderId="1" xfId="0" applyFont="1" applyBorder="1" applyAlignment="1">
      <alignment horizontal="center" vertical="top" wrapText="1"/>
    </xf>
    <xf numFmtId="0" fontId="10" fillId="0" borderId="3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10" fillId="0" borderId="33" xfId="0" applyFont="1" applyBorder="1" applyAlignment="1">
      <alignment horizontal="center" vertical="top" wrapText="1"/>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33"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0" fontId="10" fillId="0" borderId="23" xfId="0" applyFont="1" applyBorder="1" applyAlignment="1">
      <alignment horizontal="right" vertical="top" wrapText="1"/>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22" xfId="0" applyNumberFormat="1" applyFont="1" applyBorder="1" applyAlignment="1">
      <alignment horizontal="right" vertical="top" wrapText="1"/>
    </xf>
    <xf numFmtId="1" fontId="9" fillId="0" borderId="21" xfId="0" applyNumberFormat="1" applyFont="1" applyBorder="1" applyAlignment="1">
      <alignment horizontal="right" vertical="top" wrapText="1"/>
    </xf>
    <xf numFmtId="1" fontId="9" fillId="0" borderId="22" xfId="0" applyNumberFormat="1" applyFont="1" applyBorder="1" applyAlignment="1">
      <alignment horizontal="right" vertical="top" wrapText="1"/>
    </xf>
    <xf numFmtId="2" fontId="10" fillId="0" borderId="21" xfId="0" applyNumberFormat="1" applyFont="1" applyBorder="1" applyAlignment="1">
      <alignment horizontal="center" vertical="top" wrapText="1"/>
    </xf>
    <xf numFmtId="2" fontId="10" fillId="0" borderId="22" xfId="0" applyNumberFormat="1" applyFont="1" applyBorder="1" applyAlignment="1">
      <alignment horizontal="center" vertical="top" wrapText="1"/>
    </xf>
    <xf numFmtId="1" fontId="10" fillId="0" borderId="21" xfId="0" applyNumberFormat="1" applyFont="1" applyBorder="1" applyAlignment="1">
      <alignment horizontal="center" vertical="top" wrapText="1"/>
    </xf>
    <xf numFmtId="1" fontId="10" fillId="0" borderId="22"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10" fillId="0" borderId="9" xfId="0" applyNumberFormat="1" applyFont="1" applyBorder="1" applyAlignment="1">
      <alignment horizontal="center" vertical="top" wrapText="1"/>
    </xf>
    <xf numFmtId="2" fontId="10"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9"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2" fontId="10" fillId="0" borderId="31" xfId="0" applyNumberFormat="1" applyFont="1" applyBorder="1" applyAlignment="1">
      <alignment horizontal="center"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22" xfId="0" applyNumberFormat="1" applyFont="1" applyBorder="1" applyAlignment="1">
      <alignment horizontal="center" vertical="top" wrapText="1"/>
    </xf>
    <xf numFmtId="0" fontId="9" fillId="0" borderId="22" xfId="0" applyFont="1" applyBorder="1" applyAlignment="1">
      <alignment horizontal="center" vertical="top" wrapText="1"/>
    </xf>
    <xf numFmtId="0" fontId="9" fillId="0" borderId="23" xfId="0" applyFont="1" applyBorder="1" applyAlignment="1">
      <alignment horizontal="center" vertical="top" wrapText="1"/>
    </xf>
    <xf numFmtId="0" fontId="9" fillId="0" borderId="20" xfId="0" applyFont="1" applyBorder="1" applyAlignment="1">
      <alignment horizontal="center" vertical="top" wrapText="1"/>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2" fontId="10" fillId="0" borderId="43"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0" xfId="0" applyFont="1" applyBorder="1" applyAlignment="1">
      <alignment horizontal="center" vertical="top"/>
    </xf>
    <xf numFmtId="0" fontId="12" fillId="0" borderId="0" xfId="0" applyFont="1" applyAlignment="1">
      <alignment horizontal="center" vertical="top"/>
    </xf>
    <xf numFmtId="0" fontId="23" fillId="0" borderId="31" xfId="0" applyFont="1" applyBorder="1" applyAlignment="1">
      <alignment vertical="top"/>
    </xf>
    <xf numFmtId="0" fontId="23" fillId="0" borderId="44" xfId="0" applyFont="1" applyBorder="1" applyAlignment="1">
      <alignment vertical="top"/>
    </xf>
    <xf numFmtId="0" fontId="24" fillId="0" borderId="0" xfId="0" applyFont="1" applyAlignment="1">
      <alignment horizontal="center" vertical="top"/>
    </xf>
    <xf numFmtId="0" fontId="12" fillId="0" borderId="46" xfId="0" applyFont="1" applyBorder="1" applyAlignment="1">
      <alignment vertical="top"/>
    </xf>
    <xf numFmtId="0" fontId="12" fillId="0" borderId="47" xfId="0" applyFont="1" applyBorder="1" applyAlignment="1">
      <alignment vertical="top"/>
    </xf>
    <xf numFmtId="0" fontId="12" fillId="0" borderId="50" xfId="0" applyFont="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J3" sqref="J3"/>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202" t="s">
        <v>23</v>
      </c>
      <c r="B1" s="202"/>
      <c r="C1" s="202"/>
      <c r="D1" s="202"/>
      <c r="E1" s="202"/>
      <c r="F1" s="202"/>
      <c r="G1" s="202"/>
      <c r="H1" s="202"/>
      <c r="I1" s="202"/>
      <c r="J1" s="202"/>
      <c r="K1" s="202"/>
    </row>
    <row r="2" spans="1:11" ht="24" customHeight="1" x14ac:dyDescent="0.2">
      <c r="A2" s="203" t="s">
        <v>0</v>
      </c>
      <c r="B2" s="203"/>
      <c r="C2" s="203"/>
      <c r="D2" s="203"/>
      <c r="E2" s="203"/>
      <c r="F2" s="203"/>
      <c r="G2" s="203"/>
      <c r="H2" s="203"/>
      <c r="I2" s="203"/>
      <c r="J2" s="203"/>
      <c r="K2" s="203"/>
    </row>
    <row r="3" spans="1:11" ht="17.100000000000001" customHeight="1" x14ac:dyDescent="0.2">
      <c r="A3" s="5" t="s">
        <v>7</v>
      </c>
      <c r="B3" s="204" t="s">
        <v>1</v>
      </c>
      <c r="C3" s="204"/>
      <c r="D3" s="204"/>
      <c r="E3" s="204"/>
      <c r="F3" s="204"/>
      <c r="G3" s="204"/>
      <c r="H3" s="204"/>
      <c r="I3" s="204"/>
      <c r="J3" s="98" t="s">
        <v>173</v>
      </c>
      <c r="K3" s="29"/>
    </row>
    <row r="4" spans="1:11" ht="17.100000000000001" customHeight="1" x14ac:dyDescent="0.2">
      <c r="A4" s="5" t="s">
        <v>8</v>
      </c>
      <c r="B4" s="204" t="s">
        <v>2</v>
      </c>
      <c r="C4" s="204"/>
      <c r="D4" s="204"/>
      <c r="E4" s="204"/>
      <c r="F4" s="204"/>
      <c r="G4" s="204"/>
      <c r="H4" s="204"/>
      <c r="I4" s="204"/>
      <c r="J4" s="201"/>
      <c r="K4" s="201"/>
    </row>
    <row r="5" spans="1:11" ht="17.100000000000001" customHeight="1" x14ac:dyDescent="0.2">
      <c r="A5" s="5" t="s">
        <v>9</v>
      </c>
      <c r="B5" s="204" t="s">
        <v>24</v>
      </c>
      <c r="C5" s="204"/>
      <c r="D5" s="204"/>
      <c r="E5" s="204"/>
      <c r="F5" s="204"/>
      <c r="G5" s="204"/>
      <c r="H5" s="204"/>
      <c r="I5" s="204"/>
      <c r="J5" s="200" t="s">
        <v>172</v>
      </c>
      <c r="K5" s="200"/>
    </row>
    <row r="6" spans="1:11" ht="17.100000000000001" customHeight="1" x14ac:dyDescent="0.2">
      <c r="B6" s="2" t="s">
        <v>3</v>
      </c>
      <c r="C6" s="204" t="s">
        <v>4</v>
      </c>
      <c r="D6" s="204"/>
      <c r="E6" s="204"/>
      <c r="F6" s="204"/>
      <c r="G6" s="204"/>
      <c r="H6" s="204"/>
      <c r="I6" s="204"/>
      <c r="J6" s="208" t="s">
        <v>174</v>
      </c>
      <c r="K6" s="200"/>
    </row>
    <row r="7" spans="1:11" ht="17.100000000000001" customHeight="1" x14ac:dyDescent="0.2">
      <c r="B7" s="2" t="s">
        <v>5</v>
      </c>
      <c r="C7" s="204" t="s">
        <v>6</v>
      </c>
      <c r="D7" s="204"/>
      <c r="E7" s="204"/>
      <c r="F7" s="204"/>
      <c r="G7" s="204"/>
      <c r="H7" s="204"/>
      <c r="I7" s="204"/>
      <c r="J7" s="201"/>
      <c r="K7" s="201"/>
    </row>
    <row r="8" spans="1:11" ht="17.100000000000001" customHeight="1" x14ac:dyDescent="0.2">
      <c r="A8" s="7" t="s">
        <v>10</v>
      </c>
      <c r="B8" s="1" t="s">
        <v>11</v>
      </c>
    </row>
    <row r="10" spans="1:11" x14ac:dyDescent="0.2">
      <c r="B10" s="3"/>
      <c r="C10" s="206" t="s">
        <v>12</v>
      </c>
      <c r="D10" s="206"/>
      <c r="E10" s="206"/>
      <c r="F10" s="206"/>
      <c r="G10" s="206"/>
      <c r="H10" s="206"/>
      <c r="I10" s="206"/>
      <c r="J10" s="8" t="s">
        <v>13</v>
      </c>
      <c r="K10" s="8" t="s">
        <v>14</v>
      </c>
    </row>
    <row r="11" spans="1:11" ht="22.5" customHeight="1" x14ac:dyDescent="0.2">
      <c r="B11" s="4" t="s">
        <v>7</v>
      </c>
      <c r="C11" s="207" t="s">
        <v>15</v>
      </c>
      <c r="D11" s="207"/>
      <c r="E11" s="207"/>
      <c r="F11" s="207"/>
      <c r="G11" s="207"/>
      <c r="H11" s="207"/>
      <c r="I11" s="207"/>
      <c r="J11" s="3"/>
      <c r="K11" s="9" t="s">
        <v>25</v>
      </c>
    </row>
    <row r="12" spans="1:11" ht="21" customHeight="1" x14ac:dyDescent="0.2">
      <c r="B12" s="4" t="s">
        <v>8</v>
      </c>
      <c r="C12" s="207" t="s">
        <v>16</v>
      </c>
      <c r="D12" s="207"/>
      <c r="E12" s="207"/>
      <c r="F12" s="207"/>
      <c r="G12" s="207"/>
      <c r="H12" s="207"/>
      <c r="I12" s="207"/>
      <c r="J12" s="3"/>
      <c r="K12" s="9" t="s">
        <v>25</v>
      </c>
    </row>
    <row r="13" spans="1:11" ht="22.5" customHeight="1" x14ac:dyDescent="0.2">
      <c r="B13" s="4" t="s">
        <v>9</v>
      </c>
      <c r="C13" s="207" t="s">
        <v>17</v>
      </c>
      <c r="D13" s="207"/>
      <c r="E13" s="207"/>
      <c r="F13" s="207"/>
      <c r="G13" s="207"/>
      <c r="H13" s="207"/>
      <c r="I13" s="207"/>
      <c r="J13" s="3"/>
      <c r="K13" s="9" t="s">
        <v>25</v>
      </c>
    </row>
    <row r="14" spans="1:11" ht="30" customHeight="1" x14ac:dyDescent="0.2">
      <c r="B14" s="4" t="s">
        <v>10</v>
      </c>
      <c r="C14" s="207" t="s">
        <v>18</v>
      </c>
      <c r="D14" s="207"/>
      <c r="E14" s="207"/>
      <c r="F14" s="207"/>
      <c r="G14" s="207"/>
      <c r="H14" s="207"/>
      <c r="I14" s="207"/>
      <c r="J14" s="9" t="s">
        <v>124</v>
      </c>
      <c r="K14" s="9" t="s">
        <v>25</v>
      </c>
    </row>
    <row r="15" spans="1:11" ht="21" customHeight="1" x14ac:dyDescent="0.2">
      <c r="B15" s="4" t="s">
        <v>20</v>
      </c>
      <c r="C15" s="207" t="s">
        <v>19</v>
      </c>
      <c r="D15" s="207"/>
      <c r="E15" s="207"/>
      <c r="F15" s="207"/>
      <c r="G15" s="207"/>
      <c r="H15" s="207"/>
      <c r="I15" s="207"/>
      <c r="J15" s="3"/>
      <c r="K15" s="9" t="s">
        <v>25</v>
      </c>
    </row>
    <row r="17" spans="1:11" ht="80.25" customHeight="1" x14ac:dyDescent="0.2">
      <c r="B17" s="205" t="s">
        <v>22</v>
      </c>
      <c r="C17" s="205"/>
      <c r="D17" s="205"/>
      <c r="E17" s="205"/>
      <c r="F17" s="205"/>
      <c r="G17" s="205"/>
      <c r="H17" s="205"/>
      <c r="I17" s="205"/>
      <c r="J17" s="205"/>
      <c r="K17" s="205"/>
    </row>
    <row r="19" spans="1:11" x14ac:dyDescent="0.2">
      <c r="A19" s="5" t="s">
        <v>20</v>
      </c>
      <c r="B19" s="204" t="s">
        <v>21</v>
      </c>
      <c r="C19" s="204"/>
      <c r="D19" s="204"/>
      <c r="E19" s="204"/>
      <c r="F19" s="204"/>
      <c r="G19" s="204"/>
      <c r="H19" s="204"/>
      <c r="I19" s="204"/>
    </row>
  </sheetData>
  <mergeCells count="19">
    <mergeCell ref="B19:I19"/>
    <mergeCell ref="B17:K17"/>
    <mergeCell ref="C6:I6"/>
    <mergeCell ref="C7:I7"/>
    <mergeCell ref="C10:I10"/>
    <mergeCell ref="C11:I11"/>
    <mergeCell ref="C12:I12"/>
    <mergeCell ref="C13:I13"/>
    <mergeCell ref="C14:I14"/>
    <mergeCell ref="C15:I15"/>
    <mergeCell ref="J6:K6"/>
    <mergeCell ref="J5:K5"/>
    <mergeCell ref="J7:K7"/>
    <mergeCell ref="A1:K1"/>
    <mergeCell ref="A2:K2"/>
    <mergeCell ref="B3:I3"/>
    <mergeCell ref="B4:I4"/>
    <mergeCell ref="B5:I5"/>
    <mergeCell ref="J4:K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tabSelected="1"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29" width="12.83203125" customWidth="1"/>
  </cols>
  <sheetData>
    <row r="1" spans="1:29" ht="18.75" customHeight="1" x14ac:dyDescent="0.2">
      <c r="A1" s="223" t="s">
        <v>39</v>
      </c>
      <c r="B1" s="223"/>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row>
    <row r="2" spans="1:29" ht="35.25" customHeight="1" x14ac:dyDescent="0.2">
      <c r="A2" s="218" t="s">
        <v>64</v>
      </c>
      <c r="B2" s="218" t="s">
        <v>63</v>
      </c>
      <c r="C2" s="218" t="s">
        <v>62</v>
      </c>
      <c r="D2" s="218" t="s">
        <v>61</v>
      </c>
      <c r="E2" s="218" t="s">
        <v>60</v>
      </c>
      <c r="F2" s="218" t="s">
        <v>59</v>
      </c>
      <c r="G2" s="218" t="s">
        <v>46</v>
      </c>
      <c r="H2" s="218" t="s">
        <v>58</v>
      </c>
      <c r="I2" s="216" t="s">
        <v>57</v>
      </c>
      <c r="J2" s="227"/>
      <c r="K2" s="227"/>
      <c r="L2" s="228"/>
      <c r="M2" s="229" t="s">
        <v>169</v>
      </c>
      <c r="N2" s="229" t="s">
        <v>170</v>
      </c>
      <c r="O2" s="229" t="s">
        <v>171</v>
      </c>
      <c r="P2" s="218" t="s">
        <v>138</v>
      </c>
      <c r="Q2" s="218" t="s">
        <v>139</v>
      </c>
      <c r="R2" s="218" t="s">
        <v>50</v>
      </c>
      <c r="S2" s="216" t="s">
        <v>56</v>
      </c>
      <c r="T2" s="228"/>
      <c r="U2" s="216" t="s">
        <v>55</v>
      </c>
      <c r="V2" s="217"/>
      <c r="W2" s="216" t="s">
        <v>143</v>
      </c>
      <c r="X2" s="217"/>
      <c r="Y2" s="209" t="s">
        <v>144</v>
      </c>
      <c r="Z2" s="210"/>
      <c r="AA2" s="209" t="s">
        <v>146</v>
      </c>
      <c r="AB2" s="210"/>
      <c r="AC2" s="218" t="s">
        <v>54</v>
      </c>
    </row>
    <row r="3" spans="1:29" ht="15.95" customHeight="1" x14ac:dyDescent="0.2">
      <c r="A3" s="224"/>
      <c r="B3" s="225"/>
      <c r="C3" s="224"/>
      <c r="D3" s="225"/>
      <c r="E3" s="224"/>
      <c r="F3" s="224"/>
      <c r="G3" s="225"/>
      <c r="H3" s="225"/>
      <c r="I3" s="216" t="s">
        <v>26</v>
      </c>
      <c r="J3" s="226"/>
      <c r="K3" s="217"/>
      <c r="L3" s="218" t="s">
        <v>67</v>
      </c>
      <c r="M3" s="225"/>
      <c r="N3" s="225"/>
      <c r="O3" s="225"/>
      <c r="P3" s="224"/>
      <c r="Q3" s="224"/>
      <c r="R3" s="225"/>
      <c r="S3" s="218" t="s">
        <v>27</v>
      </c>
      <c r="T3" s="218" t="s">
        <v>68</v>
      </c>
      <c r="U3" s="218" t="s">
        <v>27</v>
      </c>
      <c r="V3" s="218" t="s">
        <v>68</v>
      </c>
      <c r="W3" s="218" t="s">
        <v>27</v>
      </c>
      <c r="X3" s="218" t="s">
        <v>68</v>
      </c>
      <c r="Y3" s="211" t="s">
        <v>27</v>
      </c>
      <c r="Z3" s="211" t="s">
        <v>68</v>
      </c>
      <c r="AA3" s="211" t="s">
        <v>27</v>
      </c>
      <c r="AB3" s="211" t="s">
        <v>68</v>
      </c>
      <c r="AC3" s="225"/>
    </row>
    <row r="4" spans="1:29" ht="99" customHeight="1" x14ac:dyDescent="0.2">
      <c r="A4" s="219"/>
      <c r="B4" s="220"/>
      <c r="C4" s="219"/>
      <c r="D4" s="220"/>
      <c r="E4" s="219"/>
      <c r="F4" s="219"/>
      <c r="G4" s="220"/>
      <c r="H4" s="220"/>
      <c r="I4" s="11" t="s">
        <v>69</v>
      </c>
      <c r="J4" s="11" t="s">
        <v>66</v>
      </c>
      <c r="K4" s="11" t="s">
        <v>38</v>
      </c>
      <c r="L4" s="220"/>
      <c r="M4" s="220"/>
      <c r="N4" s="220"/>
      <c r="O4" s="220"/>
      <c r="P4" s="219"/>
      <c r="Q4" s="219"/>
      <c r="R4" s="220"/>
      <c r="S4" s="219"/>
      <c r="T4" s="220"/>
      <c r="U4" s="219"/>
      <c r="V4" s="220"/>
      <c r="W4" s="219"/>
      <c r="X4" s="220"/>
      <c r="Y4" s="212"/>
      <c r="Z4" s="213"/>
      <c r="AA4" s="212"/>
      <c r="AB4" s="213"/>
      <c r="AC4" s="220"/>
    </row>
    <row r="5" spans="1:29" s="16" customFormat="1" ht="29.25" customHeight="1" x14ac:dyDescent="0.2">
      <c r="A5" s="13" t="s">
        <v>40</v>
      </c>
      <c r="B5" s="15" t="s">
        <v>41</v>
      </c>
      <c r="C5" s="13" t="s">
        <v>42</v>
      </c>
      <c r="D5" s="15" t="s">
        <v>43</v>
      </c>
      <c r="E5" s="13" t="s">
        <v>44</v>
      </c>
      <c r="F5" s="13" t="s">
        <v>45</v>
      </c>
      <c r="G5" s="15" t="s">
        <v>65</v>
      </c>
      <c r="H5" s="15" t="s">
        <v>47</v>
      </c>
      <c r="I5" s="216" t="s">
        <v>48</v>
      </c>
      <c r="J5" s="226"/>
      <c r="K5" s="226"/>
      <c r="L5" s="217"/>
      <c r="M5" s="97"/>
      <c r="N5" s="97"/>
      <c r="O5" s="97"/>
      <c r="P5" s="13" t="s">
        <v>49</v>
      </c>
      <c r="Q5" s="13" t="s">
        <v>140</v>
      </c>
      <c r="R5" s="15" t="s">
        <v>141</v>
      </c>
      <c r="S5" s="221" t="s">
        <v>52</v>
      </c>
      <c r="T5" s="222"/>
      <c r="U5" s="221" t="s">
        <v>53</v>
      </c>
      <c r="V5" s="222"/>
      <c r="W5" s="221" t="s">
        <v>142</v>
      </c>
      <c r="X5" s="222"/>
      <c r="Y5" s="214" t="s">
        <v>145</v>
      </c>
      <c r="Z5" s="215"/>
      <c r="AA5" s="214" t="s">
        <v>147</v>
      </c>
      <c r="AB5" s="215"/>
      <c r="AC5" s="15" t="s">
        <v>148</v>
      </c>
    </row>
    <row r="6" spans="1:29" s="60" customFormat="1" ht="20.25" customHeight="1" x14ac:dyDescent="0.2">
      <c r="A6" s="48" t="s">
        <v>28</v>
      </c>
      <c r="B6" s="49" t="s">
        <v>29</v>
      </c>
      <c r="C6" s="50">
        <v>10</v>
      </c>
      <c r="D6" s="51">
        <v>6996198</v>
      </c>
      <c r="E6" s="51">
        <v>0</v>
      </c>
      <c r="F6" s="50"/>
      <c r="G6" s="51">
        <f>SUM(D6:F6)</f>
        <v>6996198</v>
      </c>
      <c r="H6" s="52">
        <f>(G6/(G11-G9))*100</f>
        <v>67.792616279069776</v>
      </c>
      <c r="I6" s="51">
        <v>6996198</v>
      </c>
      <c r="J6" s="52"/>
      <c r="K6" s="52">
        <f>(I6+J6)</f>
        <v>6996198</v>
      </c>
      <c r="L6" s="52">
        <f>(K6/K11)*100</f>
        <v>67.792616279069776</v>
      </c>
      <c r="M6" s="52">
        <v>0</v>
      </c>
      <c r="N6" s="52">
        <v>0</v>
      </c>
      <c r="O6" s="52">
        <v>0</v>
      </c>
      <c r="P6" s="51">
        <v>0</v>
      </c>
      <c r="Q6" s="53">
        <f>(G6+P6)</f>
        <v>6996198</v>
      </c>
      <c r="R6" s="54">
        <f>(G6+P6)/(G11+M11-G9)*100</f>
        <v>67.792616279069776</v>
      </c>
      <c r="S6" s="55">
        <v>0</v>
      </c>
      <c r="T6" s="56"/>
      <c r="U6" s="55">
        <v>0</v>
      </c>
      <c r="V6" s="56"/>
      <c r="W6" s="55">
        <v>0</v>
      </c>
      <c r="X6" s="56"/>
      <c r="Y6" s="57">
        <v>0</v>
      </c>
      <c r="Z6" s="58"/>
      <c r="AA6" s="58">
        <f>(U6+W6+Y6)</f>
        <v>0</v>
      </c>
      <c r="AB6" s="58"/>
      <c r="AC6" s="59">
        <v>6996198</v>
      </c>
    </row>
    <row r="7" spans="1:29" s="60" customFormat="1" ht="18" customHeight="1" x14ac:dyDescent="0.2">
      <c r="A7" s="48" t="s">
        <v>30</v>
      </c>
      <c r="B7" s="49" t="s">
        <v>31</v>
      </c>
      <c r="C7" s="50">
        <v>5388</v>
      </c>
      <c r="D7" s="51">
        <v>3323802</v>
      </c>
      <c r="E7" s="51">
        <v>0</v>
      </c>
      <c r="F7" s="50"/>
      <c r="G7" s="51">
        <f>SUM(D7:F7)</f>
        <v>3323802</v>
      </c>
      <c r="H7" s="52">
        <f>(G7/(G11-G9))*100</f>
        <v>32.207383720930231</v>
      </c>
      <c r="I7" s="51">
        <v>3323802</v>
      </c>
      <c r="J7" s="52"/>
      <c r="K7" s="52">
        <f>(I7+J7)</f>
        <v>3323802</v>
      </c>
      <c r="L7" s="52">
        <f>(K7/K11)*100</f>
        <v>32.207383720930231</v>
      </c>
      <c r="M7" s="52">
        <v>0</v>
      </c>
      <c r="N7" s="52">
        <v>0</v>
      </c>
      <c r="O7" s="52">
        <v>0</v>
      </c>
      <c r="P7" s="51">
        <v>0</v>
      </c>
      <c r="Q7" s="53">
        <f>(G7+P7)</f>
        <v>3323802</v>
      </c>
      <c r="R7" s="54">
        <f>(G7+P7)/(G11+M11-G9)*100</f>
        <v>32.207383720930231</v>
      </c>
      <c r="S7" s="55">
        <v>0</v>
      </c>
      <c r="T7" s="61"/>
      <c r="U7" s="55">
        <v>375224</v>
      </c>
      <c r="V7" s="56">
        <f>(U7/(G7))*100</f>
        <v>11.288999765930702</v>
      </c>
      <c r="W7" s="55">
        <v>0</v>
      </c>
      <c r="X7" s="56"/>
      <c r="Y7" s="57">
        <v>0</v>
      </c>
      <c r="Z7" s="58"/>
      <c r="AA7" s="58">
        <v>0</v>
      </c>
      <c r="AB7" s="58">
        <v>0</v>
      </c>
      <c r="AC7" s="62">
        <v>3323801</v>
      </c>
    </row>
    <row r="8" spans="1:29" ht="18.75" customHeight="1" x14ac:dyDescent="0.2">
      <c r="A8" s="14" t="s">
        <v>32</v>
      </c>
      <c r="B8" s="12" t="s">
        <v>33</v>
      </c>
      <c r="C8" s="22"/>
      <c r="D8" s="22"/>
      <c r="E8" s="22"/>
      <c r="F8" s="22"/>
      <c r="G8" s="22">
        <f>SUM(D8:F8)</f>
        <v>0</v>
      </c>
      <c r="H8" s="22"/>
      <c r="I8" s="22"/>
      <c r="J8" s="22"/>
      <c r="K8" s="22"/>
      <c r="L8" s="22"/>
      <c r="M8" s="22"/>
      <c r="N8" s="22"/>
      <c r="O8" s="22"/>
      <c r="P8" s="22"/>
      <c r="Q8" s="21"/>
      <c r="R8" s="21"/>
      <c r="S8" s="23"/>
      <c r="T8" s="23"/>
      <c r="U8" s="27"/>
      <c r="V8" s="27"/>
      <c r="W8" s="27"/>
      <c r="X8" s="27"/>
      <c r="Y8" s="47"/>
      <c r="Z8" s="47"/>
      <c r="AA8" s="47"/>
      <c r="AB8" s="47"/>
      <c r="AC8" s="24"/>
    </row>
    <row r="9" spans="1:29" s="60" customFormat="1" ht="17.25" customHeight="1" x14ac:dyDescent="0.2">
      <c r="A9" s="63" t="s">
        <v>34</v>
      </c>
      <c r="B9" s="64" t="s">
        <v>35</v>
      </c>
      <c r="C9" s="65">
        <v>0</v>
      </c>
      <c r="D9" s="66"/>
      <c r="E9" s="66"/>
      <c r="F9" s="66">
        <v>0</v>
      </c>
      <c r="G9" s="66">
        <f>SUM(D9:F9)</f>
        <v>0</v>
      </c>
      <c r="H9" s="65"/>
      <c r="I9" s="66">
        <v>0</v>
      </c>
      <c r="J9" s="67"/>
      <c r="K9" s="66">
        <f>(I9+J9)</f>
        <v>0</v>
      </c>
      <c r="L9" s="67">
        <f>(K9/K11)*100</f>
        <v>0</v>
      </c>
      <c r="M9" s="67">
        <v>0</v>
      </c>
      <c r="N9" s="67">
        <v>0</v>
      </c>
      <c r="O9" s="67"/>
      <c r="P9" s="65"/>
      <c r="Q9" s="68"/>
      <c r="R9" s="75"/>
      <c r="S9" s="76">
        <v>0</v>
      </c>
      <c r="T9" s="77"/>
      <c r="U9" s="76">
        <v>0</v>
      </c>
      <c r="V9" s="78"/>
      <c r="W9" s="76">
        <v>0</v>
      </c>
      <c r="X9" s="78"/>
      <c r="Y9" s="79">
        <v>0</v>
      </c>
      <c r="Z9" s="80"/>
      <c r="AA9" s="80">
        <v>0</v>
      </c>
      <c r="AB9" s="80">
        <v>0</v>
      </c>
      <c r="AC9" s="69">
        <v>0</v>
      </c>
    </row>
    <row r="10" spans="1:29" s="60" customFormat="1" ht="20.25" customHeight="1" x14ac:dyDescent="0.2">
      <c r="A10" s="81" t="s">
        <v>36</v>
      </c>
      <c r="B10" s="82" t="s">
        <v>37</v>
      </c>
      <c r="C10" s="83">
        <v>0</v>
      </c>
      <c r="D10" s="84">
        <v>0</v>
      </c>
      <c r="E10" s="85">
        <v>0</v>
      </c>
      <c r="F10" s="85"/>
      <c r="G10" s="85">
        <f>SUM(D10:F10)</f>
        <v>0</v>
      </c>
      <c r="H10" s="86">
        <f>(G10/(G11-G9))*100</f>
        <v>0</v>
      </c>
      <c r="I10" s="84">
        <v>0</v>
      </c>
      <c r="J10" s="86"/>
      <c r="K10" s="85">
        <f>(I10+J10)</f>
        <v>0</v>
      </c>
      <c r="L10" s="86">
        <f>(K10/K11)*100</f>
        <v>0</v>
      </c>
      <c r="M10" s="86">
        <v>0</v>
      </c>
      <c r="N10" s="86">
        <v>0</v>
      </c>
      <c r="O10" s="86">
        <v>0</v>
      </c>
      <c r="P10" s="83">
        <v>0</v>
      </c>
      <c r="Q10" s="85">
        <f>(G10+P10)</f>
        <v>0</v>
      </c>
      <c r="R10" s="86">
        <f>(G10+P10)/(G11+M11-G9)*100</f>
        <v>0</v>
      </c>
      <c r="S10" s="83">
        <v>0</v>
      </c>
      <c r="T10" s="83"/>
      <c r="U10" s="83">
        <v>0</v>
      </c>
      <c r="V10" s="86"/>
      <c r="W10" s="85">
        <v>0</v>
      </c>
      <c r="X10" s="86"/>
      <c r="Y10" s="87">
        <v>0</v>
      </c>
      <c r="Z10" s="88"/>
      <c r="AA10" s="88">
        <v>0</v>
      </c>
      <c r="AB10" s="88">
        <v>0</v>
      </c>
      <c r="AC10" s="85">
        <v>0</v>
      </c>
    </row>
    <row r="11" spans="1:29" s="108" customFormat="1" x14ac:dyDescent="0.2">
      <c r="A11" s="100"/>
      <c r="B11" s="100" t="s">
        <v>38</v>
      </c>
      <c r="C11" s="101">
        <f t="shared" ref="C11:AC11" si="0">SUM(C6:C10)</f>
        <v>5398</v>
      </c>
      <c r="D11" s="102">
        <f t="shared" si="0"/>
        <v>10320000</v>
      </c>
      <c r="E11" s="102">
        <f t="shared" si="0"/>
        <v>0</v>
      </c>
      <c r="F11" s="101">
        <f t="shared" si="0"/>
        <v>0</v>
      </c>
      <c r="G11" s="102">
        <f t="shared" si="0"/>
        <v>10320000</v>
      </c>
      <c r="H11" s="103">
        <f t="shared" si="0"/>
        <v>100</v>
      </c>
      <c r="I11" s="102">
        <f t="shared" si="0"/>
        <v>10320000</v>
      </c>
      <c r="J11" s="103">
        <f t="shared" si="0"/>
        <v>0</v>
      </c>
      <c r="K11" s="103">
        <f t="shared" si="0"/>
        <v>10320000</v>
      </c>
      <c r="L11" s="103">
        <f t="shared" si="0"/>
        <v>100</v>
      </c>
      <c r="M11" s="103">
        <f t="shared" si="0"/>
        <v>0</v>
      </c>
      <c r="N11" s="103">
        <f t="shared" si="0"/>
        <v>0</v>
      </c>
      <c r="O11" s="103">
        <f t="shared" si="0"/>
        <v>0</v>
      </c>
      <c r="P11" s="102">
        <f t="shared" si="0"/>
        <v>0</v>
      </c>
      <c r="Q11" s="102">
        <f t="shared" si="0"/>
        <v>10320000</v>
      </c>
      <c r="R11" s="103">
        <f t="shared" si="0"/>
        <v>100</v>
      </c>
      <c r="S11" s="102">
        <f t="shared" si="0"/>
        <v>0</v>
      </c>
      <c r="T11" s="103">
        <f t="shared" si="0"/>
        <v>0</v>
      </c>
      <c r="U11" s="102">
        <f t="shared" si="0"/>
        <v>375224</v>
      </c>
      <c r="V11" s="104">
        <f t="shared" si="0"/>
        <v>11.288999765930702</v>
      </c>
      <c r="W11" s="105">
        <f t="shared" si="0"/>
        <v>0</v>
      </c>
      <c r="X11" s="104">
        <f t="shared" si="0"/>
        <v>0</v>
      </c>
      <c r="Y11" s="105">
        <f t="shared" si="0"/>
        <v>0</v>
      </c>
      <c r="Z11" s="103">
        <f t="shared" si="0"/>
        <v>0</v>
      </c>
      <c r="AA11" s="106">
        <f t="shared" si="0"/>
        <v>0</v>
      </c>
      <c r="AB11" s="106">
        <f t="shared" si="0"/>
        <v>0</v>
      </c>
      <c r="AC11" s="107">
        <f t="shared" si="0"/>
        <v>10319999</v>
      </c>
    </row>
  </sheetData>
  <mergeCells count="40">
    <mergeCell ref="T3:T4"/>
    <mergeCell ref="U3:U4"/>
    <mergeCell ref="V3:V4"/>
    <mergeCell ref="S2:T2"/>
    <mergeCell ref="I5:L5"/>
    <mergeCell ref="S5:T5"/>
    <mergeCell ref="U5:V5"/>
    <mergeCell ref="R2:R4"/>
    <mergeCell ref="Q2:Q4"/>
    <mergeCell ref="M2:M4"/>
    <mergeCell ref="N2:N4"/>
    <mergeCell ref="O2:O4"/>
    <mergeCell ref="A1:AC1"/>
    <mergeCell ref="A2:A4"/>
    <mergeCell ref="B2:B4"/>
    <mergeCell ref="C2:C4"/>
    <mergeCell ref="D2:D4"/>
    <mergeCell ref="E2:E4"/>
    <mergeCell ref="F2:F4"/>
    <mergeCell ref="U2:V2"/>
    <mergeCell ref="AC2:AC4"/>
    <mergeCell ref="I3:K3"/>
    <mergeCell ref="L3:L4"/>
    <mergeCell ref="S3:S4"/>
    <mergeCell ref="G2:G4"/>
    <mergeCell ref="H2:H4"/>
    <mergeCell ref="I2:L2"/>
    <mergeCell ref="P2:P4"/>
    <mergeCell ref="AA2:AB2"/>
    <mergeCell ref="AA3:AA4"/>
    <mergeCell ref="AB3:AB4"/>
    <mergeCell ref="AA5:AB5"/>
    <mergeCell ref="W2:X2"/>
    <mergeCell ref="W3:W4"/>
    <mergeCell ref="X3:X4"/>
    <mergeCell ref="W5:X5"/>
    <mergeCell ref="Y2:Z2"/>
    <mergeCell ref="Y3:Y4"/>
    <mergeCell ref="Z3:Z4"/>
    <mergeCell ref="Y5:Z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9"/>
  <sheetViews>
    <sheetView workbookViewId="0">
      <selection activeCell="G6" sqref="G6:AF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70" customWidth="1"/>
    <col min="7" max="10" width="15.83203125" style="70" customWidth="1"/>
    <col min="11" max="11" width="15.83203125" style="26" customWidth="1"/>
    <col min="12" max="14" width="15.83203125" style="70" customWidth="1"/>
    <col min="15" max="15" width="15.83203125" style="26" customWidth="1"/>
    <col min="16" max="17" width="15.83203125" style="70" customWidth="1"/>
    <col min="18" max="18" width="15.83203125" style="26" customWidth="1"/>
    <col min="19" max="19" width="15.83203125" style="70" customWidth="1"/>
    <col min="20" max="20" width="15.83203125" style="26" customWidth="1"/>
    <col min="21" max="21" width="15.83203125" style="70" customWidth="1"/>
    <col min="22" max="22" width="15.83203125" style="26" customWidth="1"/>
    <col min="23" max="23" width="15.83203125" style="70" customWidth="1"/>
    <col min="24" max="24" width="15.83203125" style="26" customWidth="1"/>
    <col min="25" max="25" width="15.83203125" style="70" customWidth="1"/>
    <col min="26" max="26" width="15.83203125" style="26" customWidth="1"/>
    <col min="27" max="27" width="15.83203125" style="70" customWidth="1"/>
    <col min="28" max="28" width="15.83203125" style="26" customWidth="1"/>
    <col min="29" max="29" width="15.83203125" style="70" customWidth="1"/>
    <col min="30" max="30" width="15.83203125" style="26" customWidth="1"/>
    <col min="31" max="32" width="15.83203125" style="70" customWidth="1"/>
    <col min="33" max="16384" width="9.33203125" style="20"/>
  </cols>
  <sheetData>
    <row r="1" spans="1:32" ht="21" customHeight="1" x14ac:dyDescent="0.2">
      <c r="A1" s="232" t="s">
        <v>70</v>
      </c>
      <c r="B1" s="232"/>
      <c r="C1" s="232"/>
      <c r="D1" s="233"/>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row>
    <row r="2" spans="1:32" ht="66" customHeight="1" x14ac:dyDescent="0.2">
      <c r="A2" s="235"/>
      <c r="B2" s="236"/>
      <c r="C2" s="240" t="s">
        <v>75</v>
      </c>
      <c r="D2" s="230" t="s">
        <v>123</v>
      </c>
      <c r="E2" s="242" t="s">
        <v>76</v>
      </c>
      <c r="F2" s="246" t="s">
        <v>97</v>
      </c>
      <c r="G2" s="246" t="s">
        <v>61</v>
      </c>
      <c r="H2" s="246" t="s">
        <v>77</v>
      </c>
      <c r="I2" s="246" t="s">
        <v>78</v>
      </c>
      <c r="J2" s="246" t="s">
        <v>79</v>
      </c>
      <c r="K2" s="252" t="s">
        <v>83</v>
      </c>
      <c r="L2" s="244" t="s">
        <v>81</v>
      </c>
      <c r="M2" s="248"/>
      <c r="N2" s="248"/>
      <c r="O2" s="245"/>
      <c r="P2" s="258" t="s">
        <v>169</v>
      </c>
      <c r="Q2" s="258" t="s">
        <v>170</v>
      </c>
      <c r="R2" s="256" t="s">
        <v>171</v>
      </c>
      <c r="S2" s="246" t="s">
        <v>152</v>
      </c>
      <c r="T2" s="256" t="s">
        <v>154</v>
      </c>
      <c r="U2" s="246" t="s">
        <v>156</v>
      </c>
      <c r="V2" s="244" t="s">
        <v>56</v>
      </c>
      <c r="W2" s="245"/>
      <c r="X2" s="244" t="s">
        <v>55</v>
      </c>
      <c r="Y2" s="245"/>
      <c r="Z2" s="244" t="s">
        <v>157</v>
      </c>
      <c r="AA2" s="245"/>
      <c r="AB2" s="244" t="s">
        <v>159</v>
      </c>
      <c r="AC2" s="245"/>
      <c r="AD2" s="244" t="s">
        <v>146</v>
      </c>
      <c r="AE2" s="245"/>
      <c r="AF2" s="246" t="s">
        <v>82</v>
      </c>
    </row>
    <row r="3" spans="1:32" ht="27" customHeight="1" x14ac:dyDescent="0.2">
      <c r="A3" s="237"/>
      <c r="B3" s="238"/>
      <c r="C3" s="241"/>
      <c r="D3" s="230"/>
      <c r="E3" s="243"/>
      <c r="F3" s="247"/>
      <c r="G3" s="247"/>
      <c r="H3" s="247"/>
      <c r="I3" s="247"/>
      <c r="J3" s="247"/>
      <c r="K3" s="253"/>
      <c r="L3" s="249" t="s">
        <v>26</v>
      </c>
      <c r="M3" s="250"/>
      <c r="N3" s="251"/>
      <c r="O3" s="252" t="s">
        <v>71</v>
      </c>
      <c r="P3" s="259"/>
      <c r="Q3" s="259"/>
      <c r="R3" s="257"/>
      <c r="S3" s="247"/>
      <c r="T3" s="257"/>
      <c r="U3" s="247"/>
      <c r="V3" s="252" t="s">
        <v>27</v>
      </c>
      <c r="W3" s="246" t="s">
        <v>68</v>
      </c>
      <c r="X3" s="252" t="s">
        <v>27</v>
      </c>
      <c r="Y3" s="254" t="s">
        <v>74</v>
      </c>
      <c r="Z3" s="252" t="s">
        <v>27</v>
      </c>
      <c r="AA3" s="254" t="s">
        <v>74</v>
      </c>
      <c r="AB3" s="252" t="s">
        <v>27</v>
      </c>
      <c r="AC3" s="254" t="s">
        <v>74</v>
      </c>
      <c r="AD3" s="252" t="s">
        <v>27</v>
      </c>
      <c r="AE3" s="254" t="s">
        <v>74</v>
      </c>
      <c r="AF3" s="247"/>
    </row>
    <row r="4" spans="1:32" ht="69" customHeight="1" x14ac:dyDescent="0.2">
      <c r="A4" s="237"/>
      <c r="B4" s="238"/>
      <c r="C4" s="241"/>
      <c r="D4" s="231"/>
      <c r="E4" s="243"/>
      <c r="F4" s="247"/>
      <c r="G4" s="247"/>
      <c r="H4" s="247"/>
      <c r="I4" s="247"/>
      <c r="J4" s="247"/>
      <c r="K4" s="253"/>
      <c r="L4" s="99" t="s">
        <v>72</v>
      </c>
      <c r="M4" s="99" t="s">
        <v>73</v>
      </c>
      <c r="N4" s="99" t="s">
        <v>38</v>
      </c>
      <c r="O4" s="253"/>
      <c r="P4" s="259"/>
      <c r="Q4" s="259"/>
      <c r="R4" s="257"/>
      <c r="S4" s="247"/>
      <c r="T4" s="257"/>
      <c r="U4" s="247"/>
      <c r="V4" s="253"/>
      <c r="W4" s="247"/>
      <c r="X4" s="253"/>
      <c r="Y4" s="255"/>
      <c r="Z4" s="253"/>
      <c r="AA4" s="255"/>
      <c r="AB4" s="253"/>
      <c r="AC4" s="255"/>
      <c r="AD4" s="253"/>
      <c r="AE4" s="255"/>
      <c r="AF4" s="247"/>
    </row>
    <row r="5" spans="1:32" s="25" customFormat="1" ht="18.75" customHeight="1" x14ac:dyDescent="0.2">
      <c r="A5" s="239"/>
      <c r="B5" s="239"/>
      <c r="C5" s="89" t="s">
        <v>40</v>
      </c>
      <c r="D5" s="89" t="s">
        <v>41</v>
      </c>
      <c r="E5" s="90" t="s">
        <v>42</v>
      </c>
      <c r="F5" s="91" t="s">
        <v>43</v>
      </c>
      <c r="G5" s="92" t="s">
        <v>44</v>
      </c>
      <c r="H5" s="91" t="s">
        <v>45</v>
      </c>
      <c r="I5" s="91" t="s">
        <v>149</v>
      </c>
      <c r="J5" s="92" t="s">
        <v>150</v>
      </c>
      <c r="K5" s="93" t="s">
        <v>48</v>
      </c>
      <c r="L5" s="234" t="s">
        <v>49</v>
      </c>
      <c r="M5" s="234"/>
      <c r="N5" s="234"/>
      <c r="O5" s="234"/>
      <c r="P5" s="91"/>
      <c r="Q5" s="91"/>
      <c r="R5" s="109"/>
      <c r="S5" s="91" t="s">
        <v>151</v>
      </c>
      <c r="T5" s="93" t="s">
        <v>153</v>
      </c>
      <c r="U5" s="92" t="s">
        <v>155</v>
      </c>
      <c r="V5" s="234" t="s">
        <v>53</v>
      </c>
      <c r="W5" s="234"/>
      <c r="X5" s="234" t="s">
        <v>142</v>
      </c>
      <c r="Y5" s="234"/>
      <c r="Z5" s="234" t="s">
        <v>145</v>
      </c>
      <c r="AA5" s="234"/>
      <c r="AB5" s="234" t="s">
        <v>158</v>
      </c>
      <c r="AC5" s="234"/>
      <c r="AD5" s="234" t="s">
        <v>148</v>
      </c>
      <c r="AE5" s="234"/>
      <c r="AF5" s="92" t="s">
        <v>160</v>
      </c>
    </row>
    <row r="6" spans="1:32" s="110" customFormat="1" ht="20.100000000000001" customHeight="1" x14ac:dyDescent="0.2">
      <c r="A6" s="113">
        <v>1</v>
      </c>
      <c r="B6" s="114"/>
      <c r="C6" s="114" t="s">
        <v>175</v>
      </c>
      <c r="D6" s="114"/>
      <c r="E6" s="114"/>
      <c r="F6" s="115"/>
      <c r="G6" s="115"/>
      <c r="H6" s="115"/>
      <c r="I6" s="115"/>
      <c r="J6" s="115"/>
      <c r="K6" s="116"/>
      <c r="L6" s="115"/>
      <c r="M6" s="115"/>
      <c r="N6" s="115"/>
      <c r="O6" s="116"/>
      <c r="P6" s="115"/>
      <c r="Q6" s="115"/>
      <c r="R6" s="116"/>
      <c r="S6" s="115"/>
      <c r="T6" s="116"/>
      <c r="U6" s="115"/>
      <c r="V6" s="116"/>
      <c r="W6" s="115"/>
      <c r="X6" s="116"/>
      <c r="Y6" s="115"/>
      <c r="Z6" s="116"/>
      <c r="AA6" s="115"/>
      <c r="AB6" s="116"/>
      <c r="AC6" s="115"/>
      <c r="AD6" s="116"/>
      <c r="AE6" s="115"/>
      <c r="AF6" s="115"/>
    </row>
    <row r="7" spans="1:32" s="111" customFormat="1" ht="20.100000000000001" customHeight="1" x14ac:dyDescent="0.2">
      <c r="A7" s="117"/>
      <c r="B7" s="118" t="s">
        <v>176</v>
      </c>
      <c r="C7" s="118" t="s">
        <v>177</v>
      </c>
      <c r="D7" s="118"/>
      <c r="E7" s="118"/>
      <c r="F7" s="119">
        <v>10</v>
      </c>
      <c r="G7" s="119">
        <f>SUM(G8:G17)</f>
        <v>6996198</v>
      </c>
      <c r="H7" s="119">
        <f>SUM(H8:H17)</f>
        <v>0</v>
      </c>
      <c r="I7" s="119">
        <f>SUM(I8:I17)</f>
        <v>0</v>
      </c>
      <c r="J7" s="119">
        <f t="shared" ref="J7:J28" si="0">G7+H7+I7</f>
        <v>6996198</v>
      </c>
      <c r="K7" s="120">
        <f>(J7/('Table I'!G11-'Table I'!G9)*100)</f>
        <v>67.792616279069776</v>
      </c>
      <c r="L7" s="119">
        <f>SUM(L8:L17)</f>
        <v>6996198</v>
      </c>
      <c r="M7" s="119">
        <f>SUM(M8:M17)</f>
        <v>0</v>
      </c>
      <c r="N7" s="119">
        <f t="shared" ref="N7:N28" si="1">L7+M7</f>
        <v>6996198</v>
      </c>
      <c r="O7" s="120">
        <f>(N7)/'Table I'!K11*100</f>
        <v>67.792616279069776</v>
      </c>
      <c r="P7" s="119">
        <f>SUM(P8:P17)</f>
        <v>0</v>
      </c>
      <c r="Q7" s="119">
        <f>SUM(Q8:Q17)</f>
        <v>0</v>
      </c>
      <c r="R7" s="120">
        <f>SUM(R8:R17)</f>
        <v>0</v>
      </c>
      <c r="S7" s="119">
        <f>SUM(S8:S17)</f>
        <v>0</v>
      </c>
      <c r="T7" s="120">
        <f t="shared" ref="T7:T28" si="2">J7+S7</f>
        <v>6996198</v>
      </c>
      <c r="U7" s="119">
        <f>(S7+J7)/(S29+'Table I'!G11-'Table I'!G9)*100</f>
        <v>67.792616279069776</v>
      </c>
      <c r="V7" s="120">
        <f>SUM(V8:V17)</f>
        <v>0</v>
      </c>
      <c r="W7" s="119">
        <v>0</v>
      </c>
      <c r="X7" s="120">
        <f>SUM(X8:X17)</f>
        <v>0</v>
      </c>
      <c r="Y7" s="119">
        <v>0</v>
      </c>
      <c r="Z7" s="120">
        <f>SUM(Z8:Z17)</f>
        <v>0</v>
      </c>
      <c r="AA7" s="119">
        <f>SUM(AA8:AA17)</f>
        <v>0</v>
      </c>
      <c r="AB7" s="120">
        <v>0</v>
      </c>
      <c r="AC7" s="119">
        <v>0</v>
      </c>
      <c r="AD7" s="120">
        <f t="shared" ref="AD7:AD28" si="3">X7+Z7+AB7</f>
        <v>0</v>
      </c>
      <c r="AE7" s="119">
        <v>0</v>
      </c>
      <c r="AF7" s="119">
        <f>SUM(AF8:AF17)</f>
        <v>6996198</v>
      </c>
    </row>
    <row r="8" spans="1:32" ht="20.100000000000001" customHeight="1" x14ac:dyDescent="0.2">
      <c r="A8" s="121"/>
      <c r="B8" s="122"/>
      <c r="C8" s="122" t="s">
        <v>178</v>
      </c>
      <c r="D8" s="122"/>
      <c r="E8" s="122" t="s">
        <v>179</v>
      </c>
      <c r="F8" s="123"/>
      <c r="G8" s="123">
        <v>1584364</v>
      </c>
      <c r="H8" s="123">
        <v>0</v>
      </c>
      <c r="I8" s="123"/>
      <c r="J8" s="123">
        <f t="shared" si="0"/>
        <v>1584364</v>
      </c>
      <c r="K8" s="124">
        <f>(J8/('Table I'!G11-'Table I'!G9)*100)</f>
        <v>15.35236434108527</v>
      </c>
      <c r="L8" s="123">
        <v>1584364</v>
      </c>
      <c r="M8" s="123"/>
      <c r="N8" s="123">
        <f t="shared" si="1"/>
        <v>1584364</v>
      </c>
      <c r="O8" s="124">
        <f>(N8)/'Table I'!K11*100</f>
        <v>15.35236434108527</v>
      </c>
      <c r="P8" s="123"/>
      <c r="Q8" s="123"/>
      <c r="R8" s="124"/>
      <c r="S8" s="123">
        <v>0</v>
      </c>
      <c r="T8" s="124">
        <f t="shared" si="2"/>
        <v>1584364</v>
      </c>
      <c r="U8" s="123">
        <f>(S8+J8)/(S29+'Table I'!G11-'Table I'!G9)*100</f>
        <v>15.35236434108527</v>
      </c>
      <c r="V8" s="124">
        <v>0</v>
      </c>
      <c r="W8" s="123">
        <v>0</v>
      </c>
      <c r="X8" s="124">
        <v>0</v>
      </c>
      <c r="Y8" s="123">
        <v>0</v>
      </c>
      <c r="Z8" s="124">
        <v>0</v>
      </c>
      <c r="AA8" s="123"/>
      <c r="AB8" s="124">
        <v>0</v>
      </c>
      <c r="AC8" s="123">
        <v>0</v>
      </c>
      <c r="AD8" s="124">
        <f t="shared" si="3"/>
        <v>0</v>
      </c>
      <c r="AE8" s="123">
        <v>0</v>
      </c>
      <c r="AF8" s="123">
        <v>1584364</v>
      </c>
    </row>
    <row r="9" spans="1:32" ht="20.100000000000001" customHeight="1" x14ac:dyDescent="0.2">
      <c r="A9" s="121"/>
      <c r="B9" s="122"/>
      <c r="C9" s="122" t="s">
        <v>180</v>
      </c>
      <c r="D9" s="122"/>
      <c r="E9" s="122" t="s">
        <v>181</v>
      </c>
      <c r="F9" s="123"/>
      <c r="G9" s="123">
        <v>1551964</v>
      </c>
      <c r="H9" s="123">
        <v>0</v>
      </c>
      <c r="I9" s="123"/>
      <c r="J9" s="123">
        <f t="shared" si="0"/>
        <v>1551964</v>
      </c>
      <c r="K9" s="124">
        <f>(J9/('Table I'!G11-'Table I'!G9)*100)</f>
        <v>15.038410852713177</v>
      </c>
      <c r="L9" s="123">
        <v>1551964</v>
      </c>
      <c r="M9" s="123"/>
      <c r="N9" s="123">
        <f t="shared" si="1"/>
        <v>1551964</v>
      </c>
      <c r="O9" s="124">
        <f>(N9)/'Table I'!K11*100</f>
        <v>15.038410852713177</v>
      </c>
      <c r="P9" s="123"/>
      <c r="Q9" s="123"/>
      <c r="R9" s="124"/>
      <c r="S9" s="123">
        <v>0</v>
      </c>
      <c r="T9" s="124">
        <f t="shared" si="2"/>
        <v>1551964</v>
      </c>
      <c r="U9" s="123">
        <f>(S9+J9)/(S29+'Table I'!G11-'Table I'!G9)*100</f>
        <v>15.038410852713177</v>
      </c>
      <c r="V9" s="124">
        <v>0</v>
      </c>
      <c r="W9" s="123">
        <v>0</v>
      </c>
      <c r="X9" s="124">
        <v>0</v>
      </c>
      <c r="Y9" s="123">
        <v>0</v>
      </c>
      <c r="Z9" s="124">
        <v>0</v>
      </c>
      <c r="AA9" s="123"/>
      <c r="AB9" s="124">
        <v>0</v>
      </c>
      <c r="AC9" s="123">
        <v>0</v>
      </c>
      <c r="AD9" s="124">
        <f t="shared" si="3"/>
        <v>0</v>
      </c>
      <c r="AE9" s="123">
        <v>0</v>
      </c>
      <c r="AF9" s="123">
        <v>1551964</v>
      </c>
    </row>
    <row r="10" spans="1:32" ht="20.100000000000001" customHeight="1" x14ac:dyDescent="0.2">
      <c r="A10" s="121"/>
      <c r="B10" s="122"/>
      <c r="C10" s="122" t="s">
        <v>182</v>
      </c>
      <c r="D10" s="122"/>
      <c r="E10" s="122" t="s">
        <v>183</v>
      </c>
      <c r="F10" s="123"/>
      <c r="G10" s="123">
        <v>1369164</v>
      </c>
      <c r="H10" s="123">
        <v>0</v>
      </c>
      <c r="I10" s="123"/>
      <c r="J10" s="123">
        <f t="shared" si="0"/>
        <v>1369164</v>
      </c>
      <c r="K10" s="124">
        <f>(J10/('Table I'!G11-'Table I'!G9)*100)</f>
        <v>13.267093023255812</v>
      </c>
      <c r="L10" s="123">
        <v>1369164</v>
      </c>
      <c r="M10" s="123"/>
      <c r="N10" s="123">
        <f t="shared" si="1"/>
        <v>1369164</v>
      </c>
      <c r="O10" s="124">
        <f>(N10)/'Table I'!K11*100</f>
        <v>13.267093023255812</v>
      </c>
      <c r="P10" s="123"/>
      <c r="Q10" s="123"/>
      <c r="R10" s="124"/>
      <c r="S10" s="123">
        <v>0</v>
      </c>
      <c r="T10" s="124">
        <f t="shared" si="2"/>
        <v>1369164</v>
      </c>
      <c r="U10" s="123">
        <f>(S10+J10)/(S29+'Table I'!G11-'Table I'!G9)*100</f>
        <v>13.267093023255812</v>
      </c>
      <c r="V10" s="124">
        <v>0</v>
      </c>
      <c r="W10" s="123">
        <v>0</v>
      </c>
      <c r="X10" s="124">
        <v>0</v>
      </c>
      <c r="Y10" s="123">
        <v>0</v>
      </c>
      <c r="Z10" s="124">
        <v>0</v>
      </c>
      <c r="AA10" s="123"/>
      <c r="AB10" s="124">
        <v>0</v>
      </c>
      <c r="AC10" s="123">
        <v>0</v>
      </c>
      <c r="AD10" s="124">
        <f t="shared" si="3"/>
        <v>0</v>
      </c>
      <c r="AE10" s="123">
        <v>0</v>
      </c>
      <c r="AF10" s="123">
        <v>1369164</v>
      </c>
    </row>
    <row r="11" spans="1:32" ht="20.100000000000001" customHeight="1" x14ac:dyDescent="0.2">
      <c r="A11" s="121"/>
      <c r="B11" s="122"/>
      <c r="C11" s="122" t="s">
        <v>184</v>
      </c>
      <c r="D11" s="122"/>
      <c r="E11" s="122" t="s">
        <v>185</v>
      </c>
      <c r="F11" s="123"/>
      <c r="G11" s="123">
        <v>1287962</v>
      </c>
      <c r="H11" s="123">
        <v>0</v>
      </c>
      <c r="I11" s="123"/>
      <c r="J11" s="123">
        <f t="shared" si="0"/>
        <v>1287962</v>
      </c>
      <c r="K11" s="124">
        <f>(J11/('Table I'!G11-'Table I'!G9)*100)</f>
        <v>12.480251937984496</v>
      </c>
      <c r="L11" s="123">
        <v>1287962</v>
      </c>
      <c r="M11" s="123"/>
      <c r="N11" s="123">
        <f t="shared" si="1"/>
        <v>1287962</v>
      </c>
      <c r="O11" s="124">
        <f>(N11)/'Table I'!K11*100</f>
        <v>12.480251937984496</v>
      </c>
      <c r="P11" s="123"/>
      <c r="Q11" s="123"/>
      <c r="R11" s="124"/>
      <c r="S11" s="123">
        <v>0</v>
      </c>
      <c r="T11" s="124">
        <f t="shared" si="2"/>
        <v>1287962</v>
      </c>
      <c r="U11" s="123">
        <f>(S11+J11)/(S29+'Table I'!G11-'Table I'!G9)*100</f>
        <v>12.480251937984496</v>
      </c>
      <c r="V11" s="124">
        <v>0</v>
      </c>
      <c r="W11" s="123">
        <v>0</v>
      </c>
      <c r="X11" s="124">
        <v>0</v>
      </c>
      <c r="Y11" s="123">
        <v>0</v>
      </c>
      <c r="Z11" s="124">
        <v>0</v>
      </c>
      <c r="AA11" s="123"/>
      <c r="AB11" s="124">
        <v>0</v>
      </c>
      <c r="AC11" s="123">
        <v>0</v>
      </c>
      <c r="AD11" s="124">
        <f t="shared" si="3"/>
        <v>0</v>
      </c>
      <c r="AE11" s="123">
        <v>0</v>
      </c>
      <c r="AF11" s="123">
        <v>1287962</v>
      </c>
    </row>
    <row r="12" spans="1:32" ht="20.100000000000001" customHeight="1" x14ac:dyDescent="0.2">
      <c r="A12" s="121"/>
      <c r="B12" s="122"/>
      <c r="C12" s="122" t="s">
        <v>186</v>
      </c>
      <c r="D12" s="122"/>
      <c r="E12" s="122" t="s">
        <v>187</v>
      </c>
      <c r="F12" s="123"/>
      <c r="G12" s="123">
        <v>1124400</v>
      </c>
      <c r="H12" s="123">
        <v>0</v>
      </c>
      <c r="I12" s="123"/>
      <c r="J12" s="123">
        <f t="shared" si="0"/>
        <v>1124400</v>
      </c>
      <c r="K12" s="124">
        <f>(J12/('Table I'!G11-'Table I'!G9)*100)</f>
        <v>10.895348837209303</v>
      </c>
      <c r="L12" s="123">
        <v>1124400</v>
      </c>
      <c r="M12" s="123"/>
      <c r="N12" s="123">
        <f t="shared" si="1"/>
        <v>1124400</v>
      </c>
      <c r="O12" s="124">
        <f>(N12)/'Table I'!K11*100</f>
        <v>10.895348837209303</v>
      </c>
      <c r="P12" s="123"/>
      <c r="Q12" s="123"/>
      <c r="R12" s="124"/>
      <c r="S12" s="123">
        <v>0</v>
      </c>
      <c r="T12" s="124">
        <f t="shared" si="2"/>
        <v>1124400</v>
      </c>
      <c r="U12" s="123">
        <f>(S12+J12)/(S29+'Table I'!G11-'Table I'!G9)*100</f>
        <v>10.895348837209303</v>
      </c>
      <c r="V12" s="124">
        <v>0</v>
      </c>
      <c r="W12" s="123">
        <v>0</v>
      </c>
      <c r="X12" s="124">
        <v>0</v>
      </c>
      <c r="Y12" s="123">
        <v>0</v>
      </c>
      <c r="Z12" s="124">
        <v>0</v>
      </c>
      <c r="AA12" s="123"/>
      <c r="AB12" s="124">
        <v>0</v>
      </c>
      <c r="AC12" s="123">
        <v>0</v>
      </c>
      <c r="AD12" s="124">
        <f t="shared" si="3"/>
        <v>0</v>
      </c>
      <c r="AE12" s="123">
        <v>0</v>
      </c>
      <c r="AF12" s="123">
        <v>1124400</v>
      </c>
    </row>
    <row r="13" spans="1:32" ht="20.100000000000001" customHeight="1" x14ac:dyDescent="0.2">
      <c r="A13" s="121"/>
      <c r="B13" s="122"/>
      <c r="C13" s="122" t="s">
        <v>188</v>
      </c>
      <c r="D13" s="122"/>
      <c r="E13" s="122" t="s">
        <v>189</v>
      </c>
      <c r="F13" s="123"/>
      <c r="G13" s="123">
        <v>38436</v>
      </c>
      <c r="H13" s="123">
        <v>0</v>
      </c>
      <c r="I13" s="123"/>
      <c r="J13" s="123">
        <f t="shared" si="0"/>
        <v>38436</v>
      </c>
      <c r="K13" s="124">
        <f>(J13/('Table I'!G11-'Table I'!G9)*100)</f>
        <v>0.37244186046511629</v>
      </c>
      <c r="L13" s="123">
        <v>38436</v>
      </c>
      <c r="M13" s="123"/>
      <c r="N13" s="123">
        <f t="shared" si="1"/>
        <v>38436</v>
      </c>
      <c r="O13" s="124">
        <f>(N13)/'Table I'!K11*100</f>
        <v>0.37244186046511629</v>
      </c>
      <c r="P13" s="123"/>
      <c r="Q13" s="123"/>
      <c r="R13" s="124"/>
      <c r="S13" s="123">
        <v>0</v>
      </c>
      <c r="T13" s="124">
        <f t="shared" si="2"/>
        <v>38436</v>
      </c>
      <c r="U13" s="123">
        <f>(S13+J13)/(S29+'Table I'!G11-'Table I'!G9)*100</f>
        <v>0.37244186046511629</v>
      </c>
      <c r="V13" s="124">
        <v>0</v>
      </c>
      <c r="W13" s="123">
        <v>0</v>
      </c>
      <c r="X13" s="124">
        <v>0</v>
      </c>
      <c r="Y13" s="123">
        <v>0</v>
      </c>
      <c r="Z13" s="124">
        <v>0</v>
      </c>
      <c r="AA13" s="123"/>
      <c r="AB13" s="124">
        <v>0</v>
      </c>
      <c r="AC13" s="123">
        <v>0</v>
      </c>
      <c r="AD13" s="124">
        <f t="shared" si="3"/>
        <v>0</v>
      </c>
      <c r="AE13" s="123">
        <v>0</v>
      </c>
      <c r="AF13" s="123">
        <v>38436</v>
      </c>
    </row>
    <row r="14" spans="1:32" x14ac:dyDescent="0.2">
      <c r="A14" s="121"/>
      <c r="B14" s="122"/>
      <c r="C14" s="122" t="s">
        <v>190</v>
      </c>
      <c r="D14" s="122"/>
      <c r="E14" s="122" t="s">
        <v>191</v>
      </c>
      <c r="F14" s="123"/>
      <c r="G14" s="123">
        <v>24000</v>
      </c>
      <c r="H14" s="123">
        <v>0</v>
      </c>
      <c r="I14" s="123"/>
      <c r="J14" s="123">
        <f t="shared" si="0"/>
        <v>24000</v>
      </c>
      <c r="K14" s="124">
        <f>(J14/('Table I'!G11-'Table I'!G9)*100)</f>
        <v>0.23255813953488372</v>
      </c>
      <c r="L14" s="123">
        <v>24000</v>
      </c>
      <c r="M14" s="123"/>
      <c r="N14" s="123">
        <f t="shared" si="1"/>
        <v>24000</v>
      </c>
      <c r="O14" s="124">
        <f>(N14)/'Table I'!K11*100</f>
        <v>0.23255813953488372</v>
      </c>
      <c r="P14" s="123"/>
      <c r="Q14" s="123"/>
      <c r="R14" s="124"/>
      <c r="S14" s="123">
        <v>0</v>
      </c>
      <c r="T14" s="124">
        <f t="shared" si="2"/>
        <v>24000</v>
      </c>
      <c r="U14" s="123">
        <f>(S14+J14)/(S29+'Table I'!G11-'Table I'!G9)*100</f>
        <v>0.23255813953488372</v>
      </c>
      <c r="V14" s="124">
        <v>0</v>
      </c>
      <c r="W14" s="123">
        <v>0</v>
      </c>
      <c r="X14" s="124">
        <v>0</v>
      </c>
      <c r="Y14" s="123">
        <v>0</v>
      </c>
      <c r="Z14" s="124">
        <v>0</v>
      </c>
      <c r="AA14" s="123"/>
      <c r="AB14" s="124">
        <v>0</v>
      </c>
      <c r="AC14" s="123">
        <v>0</v>
      </c>
      <c r="AD14" s="124">
        <f t="shared" si="3"/>
        <v>0</v>
      </c>
      <c r="AE14" s="123">
        <v>0</v>
      </c>
      <c r="AF14" s="123">
        <v>24000</v>
      </c>
    </row>
    <row r="15" spans="1:32" x14ac:dyDescent="0.2">
      <c r="A15" s="121"/>
      <c r="B15" s="122"/>
      <c r="C15" s="122" t="s">
        <v>192</v>
      </c>
      <c r="D15" s="122"/>
      <c r="E15" s="122" t="s">
        <v>193</v>
      </c>
      <c r="F15" s="123"/>
      <c r="G15" s="123">
        <v>14336</v>
      </c>
      <c r="H15" s="123">
        <v>0</v>
      </c>
      <c r="I15" s="123"/>
      <c r="J15" s="123">
        <f t="shared" si="0"/>
        <v>14336</v>
      </c>
      <c r="K15" s="124">
        <f>(J15/('Table I'!G11-'Table I'!G9)*100)</f>
        <v>0.13891472868217053</v>
      </c>
      <c r="L15" s="123">
        <v>14336</v>
      </c>
      <c r="M15" s="123"/>
      <c r="N15" s="123">
        <f t="shared" si="1"/>
        <v>14336</v>
      </c>
      <c r="O15" s="124">
        <f>(N15)/'Table I'!K11*100</f>
        <v>0.13891472868217053</v>
      </c>
      <c r="P15" s="123"/>
      <c r="Q15" s="123"/>
      <c r="R15" s="124"/>
      <c r="S15" s="123">
        <v>0</v>
      </c>
      <c r="T15" s="124">
        <f t="shared" si="2"/>
        <v>14336</v>
      </c>
      <c r="U15" s="123">
        <f>(S15+J15)/(S29+'Table I'!G11-'Table I'!G9)*100</f>
        <v>0.13891472868217053</v>
      </c>
      <c r="V15" s="124">
        <v>0</v>
      </c>
      <c r="W15" s="123">
        <v>0</v>
      </c>
      <c r="X15" s="124">
        <v>0</v>
      </c>
      <c r="Y15" s="123">
        <v>0</v>
      </c>
      <c r="Z15" s="124">
        <v>0</v>
      </c>
      <c r="AA15" s="123"/>
      <c r="AB15" s="124">
        <v>0</v>
      </c>
      <c r="AC15" s="123">
        <v>0</v>
      </c>
      <c r="AD15" s="124">
        <f t="shared" si="3"/>
        <v>0</v>
      </c>
      <c r="AE15" s="123">
        <v>0</v>
      </c>
      <c r="AF15" s="123">
        <v>14336</v>
      </c>
    </row>
    <row r="16" spans="1:32" x14ac:dyDescent="0.2">
      <c r="A16" s="121"/>
      <c r="B16" s="122"/>
      <c r="C16" s="122" t="s">
        <v>194</v>
      </c>
      <c r="D16" s="122"/>
      <c r="E16" s="122" t="s">
        <v>195</v>
      </c>
      <c r="F16" s="123"/>
      <c r="G16" s="123">
        <v>1136</v>
      </c>
      <c r="H16" s="123">
        <v>0</v>
      </c>
      <c r="I16" s="123"/>
      <c r="J16" s="123">
        <f t="shared" si="0"/>
        <v>1136</v>
      </c>
      <c r="K16" s="124">
        <f>(J16/('Table I'!G11-'Table I'!G9)*100)</f>
        <v>1.1007751937984495E-2</v>
      </c>
      <c r="L16" s="123">
        <v>1136</v>
      </c>
      <c r="M16" s="123"/>
      <c r="N16" s="123">
        <f t="shared" si="1"/>
        <v>1136</v>
      </c>
      <c r="O16" s="124">
        <f>(N16)/'Table I'!K11*100</f>
        <v>1.1007751937984495E-2</v>
      </c>
      <c r="P16" s="123"/>
      <c r="Q16" s="123"/>
      <c r="R16" s="124"/>
      <c r="S16" s="123">
        <v>0</v>
      </c>
      <c r="T16" s="124">
        <f t="shared" si="2"/>
        <v>1136</v>
      </c>
      <c r="U16" s="123">
        <f>(S16+J16)/(S29+'Table I'!G11-'Table I'!G9)*100</f>
        <v>1.1007751937984495E-2</v>
      </c>
      <c r="V16" s="124">
        <v>0</v>
      </c>
      <c r="W16" s="123">
        <v>0</v>
      </c>
      <c r="X16" s="124">
        <v>0</v>
      </c>
      <c r="Y16" s="123">
        <v>0</v>
      </c>
      <c r="Z16" s="124">
        <v>0</v>
      </c>
      <c r="AA16" s="123"/>
      <c r="AB16" s="124">
        <v>0</v>
      </c>
      <c r="AC16" s="123">
        <v>0</v>
      </c>
      <c r="AD16" s="124">
        <f t="shared" si="3"/>
        <v>0</v>
      </c>
      <c r="AE16" s="123">
        <v>0</v>
      </c>
      <c r="AF16" s="123">
        <v>1136</v>
      </c>
    </row>
    <row r="17" spans="1:32" x14ac:dyDescent="0.2">
      <c r="A17" s="121"/>
      <c r="B17" s="122"/>
      <c r="C17" s="122" t="s">
        <v>196</v>
      </c>
      <c r="D17" s="122"/>
      <c r="E17" s="122" t="s">
        <v>197</v>
      </c>
      <c r="F17" s="123"/>
      <c r="G17" s="123">
        <v>436</v>
      </c>
      <c r="H17" s="123">
        <v>0</v>
      </c>
      <c r="I17" s="123"/>
      <c r="J17" s="123">
        <f t="shared" si="0"/>
        <v>436</v>
      </c>
      <c r="K17" s="124">
        <f>(J17/('Table I'!G11-'Table I'!G9)*100)</f>
        <v>4.2248062015503877E-3</v>
      </c>
      <c r="L17" s="123">
        <v>436</v>
      </c>
      <c r="M17" s="123"/>
      <c r="N17" s="123">
        <f t="shared" si="1"/>
        <v>436</v>
      </c>
      <c r="O17" s="124">
        <f>(N17)/'Table I'!K11*100</f>
        <v>4.2248062015503877E-3</v>
      </c>
      <c r="P17" s="123"/>
      <c r="Q17" s="123"/>
      <c r="R17" s="124"/>
      <c r="S17" s="123">
        <v>0</v>
      </c>
      <c r="T17" s="124">
        <f t="shared" si="2"/>
        <v>436</v>
      </c>
      <c r="U17" s="123">
        <f>(S17+J17)/(S29+'Table I'!G11-'Table I'!G9)*100</f>
        <v>4.2248062015503877E-3</v>
      </c>
      <c r="V17" s="124">
        <v>0</v>
      </c>
      <c r="W17" s="123">
        <v>0</v>
      </c>
      <c r="X17" s="124">
        <v>0</v>
      </c>
      <c r="Y17" s="123">
        <v>0</v>
      </c>
      <c r="Z17" s="124">
        <v>0</v>
      </c>
      <c r="AA17" s="123"/>
      <c r="AB17" s="124">
        <v>0</v>
      </c>
      <c r="AC17" s="123">
        <v>0</v>
      </c>
      <c r="AD17" s="124">
        <f t="shared" si="3"/>
        <v>0</v>
      </c>
      <c r="AE17" s="123">
        <v>0</v>
      </c>
      <c r="AF17" s="123">
        <v>436</v>
      </c>
    </row>
    <row r="18" spans="1:32" s="111" customFormat="1" x14ac:dyDescent="0.2">
      <c r="A18" s="117"/>
      <c r="B18" s="118" t="s">
        <v>198</v>
      </c>
      <c r="C18" s="118" t="s">
        <v>199</v>
      </c>
      <c r="D18" s="118"/>
      <c r="E18" s="118"/>
      <c r="F18" s="119">
        <v>0</v>
      </c>
      <c r="G18" s="119">
        <v>0</v>
      </c>
      <c r="H18" s="119">
        <v>0</v>
      </c>
      <c r="I18" s="119">
        <v>0</v>
      </c>
      <c r="J18" s="119">
        <f t="shared" si="0"/>
        <v>0</v>
      </c>
      <c r="K18" s="120">
        <f>(J18/('Table I'!G11-'Table I'!G9)*100)</f>
        <v>0</v>
      </c>
      <c r="L18" s="119">
        <v>0</v>
      </c>
      <c r="M18" s="119">
        <v>0</v>
      </c>
      <c r="N18" s="119">
        <f t="shared" si="1"/>
        <v>0</v>
      </c>
      <c r="O18" s="120">
        <f>(N18)/'Table I'!K11*100</f>
        <v>0</v>
      </c>
      <c r="P18" s="119">
        <v>0</v>
      </c>
      <c r="Q18" s="119">
        <v>0</v>
      </c>
      <c r="R18" s="120">
        <v>0</v>
      </c>
      <c r="S18" s="119">
        <v>0</v>
      </c>
      <c r="T18" s="120">
        <f t="shared" si="2"/>
        <v>0</v>
      </c>
      <c r="U18" s="119">
        <f>(S18+J18)/(S29+'Table I'!G11-'Table I'!G9)*100</f>
        <v>0</v>
      </c>
      <c r="V18" s="120">
        <v>0</v>
      </c>
      <c r="W18" s="119">
        <v>0</v>
      </c>
      <c r="X18" s="120">
        <v>0</v>
      </c>
      <c r="Y18" s="119">
        <v>0</v>
      </c>
      <c r="Z18" s="120">
        <v>0</v>
      </c>
      <c r="AA18" s="119">
        <v>0</v>
      </c>
      <c r="AB18" s="120">
        <v>0</v>
      </c>
      <c r="AC18" s="119">
        <v>0</v>
      </c>
      <c r="AD18" s="120">
        <f t="shared" si="3"/>
        <v>0</v>
      </c>
      <c r="AE18" s="119">
        <v>0</v>
      </c>
      <c r="AF18" s="119">
        <v>0</v>
      </c>
    </row>
    <row r="19" spans="1:32" s="111" customFormat="1" x14ac:dyDescent="0.2">
      <c r="A19" s="117"/>
      <c r="B19" s="118" t="s">
        <v>200</v>
      </c>
      <c r="C19" s="118" t="s">
        <v>201</v>
      </c>
      <c r="D19" s="118"/>
      <c r="E19" s="118"/>
      <c r="F19" s="119">
        <v>0</v>
      </c>
      <c r="G19" s="119">
        <v>0</v>
      </c>
      <c r="H19" s="119">
        <v>0</v>
      </c>
      <c r="I19" s="119">
        <v>0</v>
      </c>
      <c r="J19" s="119">
        <f t="shared" si="0"/>
        <v>0</v>
      </c>
      <c r="K19" s="120">
        <f>(J19/('Table I'!G11-'Table I'!G9)*100)</f>
        <v>0</v>
      </c>
      <c r="L19" s="119">
        <v>0</v>
      </c>
      <c r="M19" s="119">
        <v>0</v>
      </c>
      <c r="N19" s="119">
        <f t="shared" si="1"/>
        <v>0</v>
      </c>
      <c r="O19" s="120">
        <f>(N19)/'Table I'!K11*100</f>
        <v>0</v>
      </c>
      <c r="P19" s="119">
        <v>0</v>
      </c>
      <c r="Q19" s="119">
        <v>0</v>
      </c>
      <c r="R19" s="120">
        <v>0</v>
      </c>
      <c r="S19" s="119">
        <v>0</v>
      </c>
      <c r="T19" s="120">
        <f t="shared" si="2"/>
        <v>0</v>
      </c>
      <c r="U19" s="119">
        <f>(S19+J19)/(S29+'Table I'!G11-'Table I'!G9)*100</f>
        <v>0</v>
      </c>
      <c r="V19" s="120">
        <v>0</v>
      </c>
      <c r="W19" s="119">
        <v>0</v>
      </c>
      <c r="X19" s="120">
        <v>0</v>
      </c>
      <c r="Y19" s="119">
        <v>0</v>
      </c>
      <c r="Z19" s="120">
        <v>0</v>
      </c>
      <c r="AA19" s="119">
        <v>0</v>
      </c>
      <c r="AB19" s="120">
        <v>0</v>
      </c>
      <c r="AC19" s="119">
        <v>0</v>
      </c>
      <c r="AD19" s="120">
        <f t="shared" si="3"/>
        <v>0</v>
      </c>
      <c r="AE19" s="119">
        <v>0</v>
      </c>
      <c r="AF19" s="119">
        <v>0</v>
      </c>
    </row>
    <row r="20" spans="1:32" s="111" customFormat="1" x14ac:dyDescent="0.2">
      <c r="A20" s="117"/>
      <c r="B20" s="118" t="s">
        <v>202</v>
      </c>
      <c r="C20" s="118" t="s">
        <v>203</v>
      </c>
      <c r="D20" s="118"/>
      <c r="E20" s="118"/>
      <c r="F20" s="119">
        <v>0</v>
      </c>
      <c r="G20" s="119">
        <v>0</v>
      </c>
      <c r="H20" s="119">
        <v>0</v>
      </c>
      <c r="I20" s="119">
        <v>0</v>
      </c>
      <c r="J20" s="119">
        <f t="shared" si="0"/>
        <v>0</v>
      </c>
      <c r="K20" s="120">
        <f>(J20/('Table I'!G11-'Table I'!G9)*100)</f>
        <v>0</v>
      </c>
      <c r="L20" s="119">
        <v>0</v>
      </c>
      <c r="M20" s="119">
        <v>0</v>
      </c>
      <c r="N20" s="119">
        <f t="shared" si="1"/>
        <v>0</v>
      </c>
      <c r="O20" s="120">
        <f>(N20)/'Table I'!K11*100</f>
        <v>0</v>
      </c>
      <c r="P20" s="119">
        <v>0</v>
      </c>
      <c r="Q20" s="119">
        <v>0</v>
      </c>
      <c r="R20" s="120">
        <v>0</v>
      </c>
      <c r="S20" s="119">
        <v>0</v>
      </c>
      <c r="T20" s="120">
        <f t="shared" si="2"/>
        <v>0</v>
      </c>
      <c r="U20" s="119">
        <f>(S20+J20)/(S29+'Table I'!G11-'Table I'!G9)*100</f>
        <v>0</v>
      </c>
      <c r="V20" s="120">
        <v>0</v>
      </c>
      <c r="W20" s="119">
        <v>0</v>
      </c>
      <c r="X20" s="120">
        <v>0</v>
      </c>
      <c r="Y20" s="119">
        <v>0</v>
      </c>
      <c r="Z20" s="120">
        <v>0</v>
      </c>
      <c r="AA20" s="119">
        <v>0</v>
      </c>
      <c r="AB20" s="120">
        <v>0</v>
      </c>
      <c r="AC20" s="119">
        <v>0</v>
      </c>
      <c r="AD20" s="120">
        <f t="shared" si="3"/>
        <v>0</v>
      </c>
      <c r="AE20" s="119">
        <v>0</v>
      </c>
      <c r="AF20" s="119">
        <v>0</v>
      </c>
    </row>
    <row r="21" spans="1:32" s="112" customFormat="1" x14ac:dyDescent="0.2">
      <c r="A21" s="125"/>
      <c r="B21" s="126"/>
      <c r="C21" s="126" t="s">
        <v>204</v>
      </c>
      <c r="D21" s="126"/>
      <c r="E21" s="126"/>
      <c r="F21" s="127">
        <v>10</v>
      </c>
      <c r="G21" s="127">
        <f>G7+G18+G19+G20</f>
        <v>6996198</v>
      </c>
      <c r="H21" s="127">
        <f>H7+H18+H19+H20</f>
        <v>0</v>
      </c>
      <c r="I21" s="127">
        <f>I7+I18+I19+I20</f>
        <v>0</v>
      </c>
      <c r="J21" s="127">
        <f t="shared" si="0"/>
        <v>6996198</v>
      </c>
      <c r="K21" s="128">
        <f>(J21/('Table I'!G11-'Table I'!G9)*100)</f>
        <v>67.792616279069776</v>
      </c>
      <c r="L21" s="127">
        <f>L7+L18+L19+L20</f>
        <v>6996198</v>
      </c>
      <c r="M21" s="127">
        <f>M7+M18+M19+M20</f>
        <v>0</v>
      </c>
      <c r="N21" s="127">
        <f t="shared" si="1"/>
        <v>6996198</v>
      </c>
      <c r="O21" s="128">
        <f>(N21)/'Table I'!K11*100</f>
        <v>67.792616279069776</v>
      </c>
      <c r="P21" s="127">
        <f>P7+P18+P19+P20</f>
        <v>0</v>
      </c>
      <c r="Q21" s="127">
        <f>Q7+Q18+Q19+Q20</f>
        <v>0</v>
      </c>
      <c r="R21" s="128">
        <f>R7+R18+R19+R20</f>
        <v>0</v>
      </c>
      <c r="S21" s="127">
        <f>S7+S18+S19+S20</f>
        <v>0</v>
      </c>
      <c r="T21" s="128">
        <f t="shared" si="2"/>
        <v>6996198</v>
      </c>
      <c r="U21" s="127">
        <f>(S21+J21)/(S29+'Table I'!G11-'Table I'!G9)*100</f>
        <v>67.792616279069776</v>
      </c>
      <c r="V21" s="128">
        <f>V7+V18+V19+V20</f>
        <v>0</v>
      </c>
      <c r="W21" s="127">
        <v>0</v>
      </c>
      <c r="X21" s="128">
        <f>X7+X18+X19+X20</f>
        <v>0</v>
      </c>
      <c r="Y21" s="127">
        <v>0</v>
      </c>
      <c r="Z21" s="128">
        <f>Z7+Z18+Z19+Z20</f>
        <v>0</v>
      </c>
      <c r="AA21" s="127">
        <f>AA7+AA18+AA19+AA20</f>
        <v>0</v>
      </c>
      <c r="AB21" s="128">
        <v>0</v>
      </c>
      <c r="AC21" s="127">
        <v>0</v>
      </c>
      <c r="AD21" s="128">
        <f t="shared" si="3"/>
        <v>0</v>
      </c>
      <c r="AE21" s="127">
        <v>0</v>
      </c>
      <c r="AF21" s="127">
        <f>AF7+AF18+AF19+AF20</f>
        <v>6996198</v>
      </c>
    </row>
    <row r="22" spans="1:32" s="110" customFormat="1" x14ac:dyDescent="0.2">
      <c r="A22" s="129">
        <v>2</v>
      </c>
      <c r="B22" s="130"/>
      <c r="C22" s="130" t="s">
        <v>205</v>
      </c>
      <c r="D22" s="130"/>
      <c r="E22" s="130"/>
      <c r="F22" s="131"/>
      <c r="G22" s="131"/>
      <c r="H22" s="131"/>
      <c r="I22" s="131"/>
      <c r="J22" s="131">
        <f t="shared" si="0"/>
        <v>0</v>
      </c>
      <c r="K22" s="132">
        <f>(J22/('Table I'!G11-'Table I'!G9)*100)</f>
        <v>0</v>
      </c>
      <c r="L22" s="131"/>
      <c r="M22" s="131"/>
      <c r="N22" s="131">
        <f t="shared" si="1"/>
        <v>0</v>
      </c>
      <c r="O22" s="132">
        <f>(N22)/'Table I'!K11*100</f>
        <v>0</v>
      </c>
      <c r="P22" s="131"/>
      <c r="Q22" s="131"/>
      <c r="R22" s="132"/>
      <c r="S22" s="131"/>
      <c r="T22" s="132">
        <f t="shared" si="2"/>
        <v>0</v>
      </c>
      <c r="U22" s="131">
        <f>(S22+J22)/(S29+'Table I'!G11-'Table I'!G9)*100</f>
        <v>0</v>
      </c>
      <c r="V22" s="132"/>
      <c r="W22" s="131">
        <v>0</v>
      </c>
      <c r="X22" s="132"/>
      <c r="Y22" s="131">
        <v>0</v>
      </c>
      <c r="Z22" s="132"/>
      <c r="AA22" s="131"/>
      <c r="AB22" s="132"/>
      <c r="AC22" s="131"/>
      <c r="AD22" s="132">
        <f t="shared" si="3"/>
        <v>0</v>
      </c>
      <c r="AE22" s="131"/>
      <c r="AF22" s="131"/>
    </row>
    <row r="23" spans="1:32" s="111" customFormat="1" ht="24" x14ac:dyDescent="0.2">
      <c r="A23" s="117"/>
      <c r="B23" s="118" t="s">
        <v>176</v>
      </c>
      <c r="C23" s="118" t="s">
        <v>206</v>
      </c>
      <c r="D23" s="118"/>
      <c r="E23" s="118"/>
      <c r="F23" s="119">
        <v>0</v>
      </c>
      <c r="G23" s="119">
        <v>0</v>
      </c>
      <c r="H23" s="119">
        <v>0</v>
      </c>
      <c r="I23" s="119">
        <v>0</v>
      </c>
      <c r="J23" s="119">
        <f t="shared" si="0"/>
        <v>0</v>
      </c>
      <c r="K23" s="120">
        <f>(J23/('Table I'!G11-'Table I'!G9)*100)</f>
        <v>0</v>
      </c>
      <c r="L23" s="119">
        <v>0</v>
      </c>
      <c r="M23" s="119">
        <v>0</v>
      </c>
      <c r="N23" s="119">
        <f t="shared" si="1"/>
        <v>0</v>
      </c>
      <c r="O23" s="120">
        <f>(N23)/'Table I'!K11*100</f>
        <v>0</v>
      </c>
      <c r="P23" s="119">
        <v>0</v>
      </c>
      <c r="Q23" s="119">
        <v>0</v>
      </c>
      <c r="R23" s="120">
        <v>0</v>
      </c>
      <c r="S23" s="119">
        <v>0</v>
      </c>
      <c r="T23" s="120">
        <f t="shared" si="2"/>
        <v>0</v>
      </c>
      <c r="U23" s="119">
        <f>(S23+J23)/(S29+'Table I'!G11-'Table I'!G9)*100</f>
        <v>0</v>
      </c>
      <c r="V23" s="120">
        <v>0</v>
      </c>
      <c r="W23" s="119">
        <v>0</v>
      </c>
      <c r="X23" s="120">
        <v>0</v>
      </c>
      <c r="Y23" s="119">
        <v>0</v>
      </c>
      <c r="Z23" s="120">
        <v>0</v>
      </c>
      <c r="AA23" s="119">
        <v>0</v>
      </c>
      <c r="AB23" s="120">
        <v>0</v>
      </c>
      <c r="AC23" s="119">
        <v>0</v>
      </c>
      <c r="AD23" s="120">
        <f t="shared" si="3"/>
        <v>0</v>
      </c>
      <c r="AE23" s="119">
        <v>0</v>
      </c>
      <c r="AF23" s="119">
        <v>0</v>
      </c>
    </row>
    <row r="24" spans="1:32" s="111" customFormat="1" x14ac:dyDescent="0.2">
      <c r="A24" s="117"/>
      <c r="B24" s="118" t="s">
        <v>198</v>
      </c>
      <c r="C24" s="118" t="s">
        <v>207</v>
      </c>
      <c r="D24" s="118"/>
      <c r="E24" s="118"/>
      <c r="F24" s="119">
        <v>0</v>
      </c>
      <c r="G24" s="119">
        <v>0</v>
      </c>
      <c r="H24" s="119">
        <v>0</v>
      </c>
      <c r="I24" s="119">
        <v>0</v>
      </c>
      <c r="J24" s="119">
        <f t="shared" si="0"/>
        <v>0</v>
      </c>
      <c r="K24" s="120">
        <f>(J24/('Table I'!G11-'Table I'!G9)*100)</f>
        <v>0</v>
      </c>
      <c r="L24" s="119">
        <v>0</v>
      </c>
      <c r="M24" s="119">
        <v>0</v>
      </c>
      <c r="N24" s="119">
        <f t="shared" si="1"/>
        <v>0</v>
      </c>
      <c r="O24" s="120">
        <f>(N24)/'Table I'!K11*100</f>
        <v>0</v>
      </c>
      <c r="P24" s="119">
        <v>0</v>
      </c>
      <c r="Q24" s="119">
        <v>0</v>
      </c>
      <c r="R24" s="120">
        <v>0</v>
      </c>
      <c r="S24" s="119">
        <v>0</v>
      </c>
      <c r="T24" s="120">
        <f t="shared" si="2"/>
        <v>0</v>
      </c>
      <c r="U24" s="119">
        <f>(S24+J24)/(S29+'Table I'!G11-'Table I'!G9)*100</f>
        <v>0</v>
      </c>
      <c r="V24" s="120">
        <v>0</v>
      </c>
      <c r="W24" s="119">
        <v>0</v>
      </c>
      <c r="X24" s="120">
        <v>0</v>
      </c>
      <c r="Y24" s="119">
        <v>0</v>
      </c>
      <c r="Z24" s="120">
        <v>0</v>
      </c>
      <c r="AA24" s="119">
        <v>0</v>
      </c>
      <c r="AB24" s="120">
        <v>0</v>
      </c>
      <c r="AC24" s="119">
        <v>0</v>
      </c>
      <c r="AD24" s="120">
        <f t="shared" si="3"/>
        <v>0</v>
      </c>
      <c r="AE24" s="119">
        <v>0</v>
      </c>
      <c r="AF24" s="119">
        <v>0</v>
      </c>
    </row>
    <row r="25" spans="1:32" s="111" customFormat="1" x14ac:dyDescent="0.2">
      <c r="A25" s="117"/>
      <c r="B25" s="118" t="s">
        <v>200</v>
      </c>
      <c r="C25" s="118" t="s">
        <v>208</v>
      </c>
      <c r="D25" s="118"/>
      <c r="E25" s="118"/>
      <c r="F25" s="119">
        <v>0</v>
      </c>
      <c r="G25" s="119">
        <v>0</v>
      </c>
      <c r="H25" s="119">
        <v>0</v>
      </c>
      <c r="I25" s="119">
        <v>0</v>
      </c>
      <c r="J25" s="119">
        <f t="shared" si="0"/>
        <v>0</v>
      </c>
      <c r="K25" s="120">
        <f>(J25/('Table I'!G11-'Table I'!G9)*100)</f>
        <v>0</v>
      </c>
      <c r="L25" s="119">
        <v>0</v>
      </c>
      <c r="M25" s="119">
        <v>0</v>
      </c>
      <c r="N25" s="119">
        <f t="shared" si="1"/>
        <v>0</v>
      </c>
      <c r="O25" s="120">
        <f>(N25)/'Table I'!K11*100</f>
        <v>0</v>
      </c>
      <c r="P25" s="119">
        <v>0</v>
      </c>
      <c r="Q25" s="119">
        <v>0</v>
      </c>
      <c r="R25" s="120">
        <v>0</v>
      </c>
      <c r="S25" s="119">
        <v>0</v>
      </c>
      <c r="T25" s="120">
        <f t="shared" si="2"/>
        <v>0</v>
      </c>
      <c r="U25" s="119">
        <f>(S25+J25)/(S29+'Table I'!G11-'Table I'!G9)*100</f>
        <v>0</v>
      </c>
      <c r="V25" s="120">
        <v>0</v>
      </c>
      <c r="W25" s="119">
        <v>0</v>
      </c>
      <c r="X25" s="120">
        <v>0</v>
      </c>
      <c r="Y25" s="119">
        <v>0</v>
      </c>
      <c r="Z25" s="120">
        <v>0</v>
      </c>
      <c r="AA25" s="119">
        <v>0</v>
      </c>
      <c r="AB25" s="120">
        <v>0</v>
      </c>
      <c r="AC25" s="119">
        <v>0</v>
      </c>
      <c r="AD25" s="120">
        <f t="shared" si="3"/>
        <v>0</v>
      </c>
      <c r="AE25" s="119">
        <v>0</v>
      </c>
      <c r="AF25" s="119">
        <v>0</v>
      </c>
    </row>
    <row r="26" spans="1:32" s="111" customFormat="1" x14ac:dyDescent="0.2">
      <c r="A26" s="117"/>
      <c r="B26" s="118" t="s">
        <v>202</v>
      </c>
      <c r="C26" s="118" t="s">
        <v>209</v>
      </c>
      <c r="D26" s="118"/>
      <c r="E26" s="118"/>
      <c r="F26" s="119">
        <v>0</v>
      </c>
      <c r="G26" s="119">
        <v>0</v>
      </c>
      <c r="H26" s="119">
        <v>0</v>
      </c>
      <c r="I26" s="119">
        <v>0</v>
      </c>
      <c r="J26" s="119">
        <f t="shared" si="0"/>
        <v>0</v>
      </c>
      <c r="K26" s="120">
        <f>(J26/('Table I'!G11-'Table I'!G9)*100)</f>
        <v>0</v>
      </c>
      <c r="L26" s="119">
        <v>0</v>
      </c>
      <c r="M26" s="119">
        <v>0</v>
      </c>
      <c r="N26" s="119">
        <f t="shared" si="1"/>
        <v>0</v>
      </c>
      <c r="O26" s="120">
        <f>(N26)/'Table I'!K11*100</f>
        <v>0</v>
      </c>
      <c r="P26" s="119">
        <v>0</v>
      </c>
      <c r="Q26" s="119">
        <v>0</v>
      </c>
      <c r="R26" s="120">
        <v>0</v>
      </c>
      <c r="S26" s="119">
        <v>0</v>
      </c>
      <c r="T26" s="120">
        <f t="shared" si="2"/>
        <v>0</v>
      </c>
      <c r="U26" s="119">
        <f>(S26+J26)/(S29+'Table I'!G11-'Table I'!G9)*100</f>
        <v>0</v>
      </c>
      <c r="V26" s="120">
        <v>0</v>
      </c>
      <c r="W26" s="119">
        <v>0</v>
      </c>
      <c r="X26" s="120">
        <v>0</v>
      </c>
      <c r="Y26" s="119">
        <v>0</v>
      </c>
      <c r="Z26" s="120">
        <v>0</v>
      </c>
      <c r="AA26" s="119">
        <v>0</v>
      </c>
      <c r="AB26" s="120">
        <v>0</v>
      </c>
      <c r="AC26" s="119">
        <v>0</v>
      </c>
      <c r="AD26" s="120">
        <f t="shared" si="3"/>
        <v>0</v>
      </c>
      <c r="AE26" s="119">
        <v>0</v>
      </c>
      <c r="AF26" s="119">
        <v>0</v>
      </c>
    </row>
    <row r="27" spans="1:32" s="111" customFormat="1" x14ac:dyDescent="0.2">
      <c r="A27" s="117"/>
      <c r="B27" s="118" t="s">
        <v>210</v>
      </c>
      <c r="C27" s="118" t="s">
        <v>203</v>
      </c>
      <c r="D27" s="118"/>
      <c r="E27" s="118"/>
      <c r="F27" s="119">
        <v>0</v>
      </c>
      <c r="G27" s="119">
        <v>0</v>
      </c>
      <c r="H27" s="119">
        <v>0</v>
      </c>
      <c r="I27" s="119">
        <v>0</v>
      </c>
      <c r="J27" s="119">
        <f t="shared" si="0"/>
        <v>0</v>
      </c>
      <c r="K27" s="120">
        <f>(J27/('Table I'!G11-'Table I'!G9)*100)</f>
        <v>0</v>
      </c>
      <c r="L27" s="119">
        <v>0</v>
      </c>
      <c r="M27" s="119">
        <v>0</v>
      </c>
      <c r="N27" s="119">
        <f t="shared" si="1"/>
        <v>0</v>
      </c>
      <c r="O27" s="120">
        <f>(N27)/'Table I'!K11*100</f>
        <v>0</v>
      </c>
      <c r="P27" s="119">
        <v>0</v>
      </c>
      <c r="Q27" s="119">
        <v>0</v>
      </c>
      <c r="R27" s="120">
        <v>0</v>
      </c>
      <c r="S27" s="119">
        <v>0</v>
      </c>
      <c r="T27" s="120">
        <f t="shared" si="2"/>
        <v>0</v>
      </c>
      <c r="U27" s="119">
        <f>(S27+J27)/(S29+'Table I'!G11-'Table I'!G9)*100</f>
        <v>0</v>
      </c>
      <c r="V27" s="120">
        <v>0</v>
      </c>
      <c r="W27" s="119">
        <v>0</v>
      </c>
      <c r="X27" s="120">
        <v>0</v>
      </c>
      <c r="Y27" s="119">
        <v>0</v>
      </c>
      <c r="Z27" s="120">
        <v>0</v>
      </c>
      <c r="AA27" s="119">
        <v>0</v>
      </c>
      <c r="AB27" s="120">
        <v>0</v>
      </c>
      <c r="AC27" s="119">
        <v>0</v>
      </c>
      <c r="AD27" s="120">
        <f t="shared" si="3"/>
        <v>0</v>
      </c>
      <c r="AE27" s="119">
        <v>0</v>
      </c>
      <c r="AF27" s="119">
        <v>0</v>
      </c>
    </row>
    <row r="28" spans="1:32" s="112" customFormat="1" ht="12.75" thickBot="1" x14ac:dyDescent="0.25">
      <c r="A28" s="125"/>
      <c r="B28" s="126"/>
      <c r="C28" s="126" t="s">
        <v>211</v>
      </c>
      <c r="D28" s="126"/>
      <c r="E28" s="126"/>
      <c r="F28" s="127">
        <v>0</v>
      </c>
      <c r="G28" s="127">
        <f>+G23+G24+G25+G26+G27</f>
        <v>0</v>
      </c>
      <c r="H28" s="127">
        <f>+H23+H24+H25+H26+H27</f>
        <v>0</v>
      </c>
      <c r="I28" s="127">
        <f>+I23+I24+I25+I26+I27</f>
        <v>0</v>
      </c>
      <c r="J28" s="127">
        <f t="shared" si="0"/>
        <v>0</v>
      </c>
      <c r="K28" s="128">
        <f>(J28/('Table I'!G11-'Table I'!G9)*100)</f>
        <v>0</v>
      </c>
      <c r="L28" s="127">
        <f>+L23+L24+L25+L26+L27</f>
        <v>0</v>
      </c>
      <c r="M28" s="127">
        <f>+M23+M24+M25+M26+M27</f>
        <v>0</v>
      </c>
      <c r="N28" s="127">
        <f t="shared" si="1"/>
        <v>0</v>
      </c>
      <c r="O28" s="128">
        <f>(N28)/'Table I'!K11*100</f>
        <v>0</v>
      </c>
      <c r="P28" s="127">
        <f>+P23+P24+P25+P26+P27</f>
        <v>0</v>
      </c>
      <c r="Q28" s="127">
        <f>+Q23+Q24+Q25+Q26+Q27</f>
        <v>0</v>
      </c>
      <c r="R28" s="128">
        <f>+R23+R24+R25+R26+R27</f>
        <v>0</v>
      </c>
      <c r="S28" s="127">
        <f>+S23+S24+S25+S26+S27</f>
        <v>0</v>
      </c>
      <c r="T28" s="128">
        <f t="shared" si="2"/>
        <v>0</v>
      </c>
      <c r="U28" s="127">
        <f>(S28+J28)/(S29+'Table I'!G11-'Table I'!G9)*100</f>
        <v>0</v>
      </c>
      <c r="V28" s="128">
        <f>+V23+V24+V25+V26+V27</f>
        <v>0</v>
      </c>
      <c r="W28" s="127">
        <v>0</v>
      </c>
      <c r="X28" s="128">
        <f>+X23+X24+X25+X26+X27</f>
        <v>0</v>
      </c>
      <c r="Y28" s="127">
        <v>0</v>
      </c>
      <c r="Z28" s="128">
        <f>+Z23+Z24+Z25+Z26+Z27</f>
        <v>0</v>
      </c>
      <c r="AA28" s="127">
        <f>+AA23+AA24+AA25+AA26+AA27</f>
        <v>0</v>
      </c>
      <c r="AB28" s="128">
        <f>+AB23+AB24+AB25+AB26+AB27</f>
        <v>0</v>
      </c>
      <c r="AC28" s="127">
        <f>+AC23+AC24+AC25+AC26+AC27</f>
        <v>0</v>
      </c>
      <c r="AD28" s="128">
        <f t="shared" si="3"/>
        <v>0</v>
      </c>
      <c r="AE28" s="127">
        <f>+AE23+AE24+AE25+AE26+AE27</f>
        <v>0</v>
      </c>
      <c r="AF28" s="127">
        <f>+AF23+AF24+AF25+AF26+AF27</f>
        <v>0</v>
      </c>
    </row>
    <row r="29" spans="1:32" s="110" customFormat="1" ht="24.75" thickBot="1" x14ac:dyDescent="0.25">
      <c r="A29" s="135"/>
      <c r="B29" s="136"/>
      <c r="C29" s="136" t="s">
        <v>212</v>
      </c>
      <c r="D29" s="136"/>
      <c r="E29" s="136"/>
      <c r="F29" s="137">
        <v>10</v>
      </c>
      <c r="G29" s="137">
        <f t="shared" ref="G29:AF29" si="4">G21+G28</f>
        <v>6996198</v>
      </c>
      <c r="H29" s="137">
        <f t="shared" si="4"/>
        <v>0</v>
      </c>
      <c r="I29" s="137">
        <f t="shared" si="4"/>
        <v>0</v>
      </c>
      <c r="J29" s="137">
        <f t="shared" si="4"/>
        <v>6996198</v>
      </c>
      <c r="K29" s="138">
        <f t="shared" si="4"/>
        <v>67.792616279069776</v>
      </c>
      <c r="L29" s="137">
        <f t="shared" si="4"/>
        <v>6996198</v>
      </c>
      <c r="M29" s="137">
        <f t="shared" si="4"/>
        <v>0</v>
      </c>
      <c r="N29" s="137">
        <f t="shared" si="4"/>
        <v>6996198</v>
      </c>
      <c r="O29" s="138">
        <f t="shared" si="4"/>
        <v>67.792616279069776</v>
      </c>
      <c r="P29" s="137">
        <f t="shared" si="4"/>
        <v>0</v>
      </c>
      <c r="Q29" s="137">
        <f t="shared" si="4"/>
        <v>0</v>
      </c>
      <c r="R29" s="138">
        <f t="shared" si="4"/>
        <v>0</v>
      </c>
      <c r="S29" s="137">
        <f t="shared" si="4"/>
        <v>0</v>
      </c>
      <c r="T29" s="138">
        <f t="shared" si="4"/>
        <v>6996198</v>
      </c>
      <c r="U29" s="137">
        <f t="shared" si="4"/>
        <v>67.792616279069776</v>
      </c>
      <c r="V29" s="139">
        <f t="shared" si="4"/>
        <v>0</v>
      </c>
      <c r="W29" s="133">
        <f t="shared" si="4"/>
        <v>0</v>
      </c>
      <c r="X29" s="134">
        <f t="shared" si="4"/>
        <v>0</v>
      </c>
      <c r="Y29" s="133">
        <f t="shared" si="4"/>
        <v>0</v>
      </c>
      <c r="Z29" s="134">
        <f t="shared" si="4"/>
        <v>0</v>
      </c>
      <c r="AA29" s="133">
        <f t="shared" si="4"/>
        <v>0</v>
      </c>
      <c r="AB29" s="134">
        <f t="shared" si="4"/>
        <v>0</v>
      </c>
      <c r="AC29" s="133">
        <f t="shared" si="4"/>
        <v>0</v>
      </c>
      <c r="AD29" s="134">
        <f t="shared" si="4"/>
        <v>0</v>
      </c>
      <c r="AE29" s="133">
        <f t="shared" si="4"/>
        <v>0</v>
      </c>
      <c r="AF29" s="133">
        <f t="shared" si="4"/>
        <v>6996198</v>
      </c>
    </row>
  </sheetData>
  <mergeCells count="43">
    <mergeCell ref="AD5:AE5"/>
    <mergeCell ref="Z5:AA5"/>
    <mergeCell ref="AB2:AC2"/>
    <mergeCell ref="AB3:AB4"/>
    <mergeCell ref="AC3:AC4"/>
    <mergeCell ref="AB5:AC5"/>
    <mergeCell ref="G2:G4"/>
    <mergeCell ref="H2:H4"/>
    <mergeCell ref="I2:I4"/>
    <mergeCell ref="J2:J4"/>
    <mergeCell ref="X2:Y2"/>
    <mergeCell ref="K2:K4"/>
    <mergeCell ref="T2:T4"/>
    <mergeCell ref="P2:P4"/>
    <mergeCell ref="Q2:Q4"/>
    <mergeCell ref="R2:R4"/>
    <mergeCell ref="AF2:AF4"/>
    <mergeCell ref="V3:V4"/>
    <mergeCell ref="W3:W4"/>
    <mergeCell ref="X3:X4"/>
    <mergeCell ref="Y3:Y4"/>
    <mergeCell ref="Z2:AA2"/>
    <mergeCell ref="Z3:Z4"/>
    <mergeCell ref="AA3:AA4"/>
    <mergeCell ref="AD2:AE2"/>
    <mergeCell ref="AD3:AD4"/>
    <mergeCell ref="AE3:AE4"/>
    <mergeCell ref="D2:D4"/>
    <mergeCell ref="A1:AF1"/>
    <mergeCell ref="L5:O5"/>
    <mergeCell ref="V5:W5"/>
    <mergeCell ref="X5:Y5"/>
    <mergeCell ref="A2:B4"/>
    <mergeCell ref="A5:B5"/>
    <mergeCell ref="C2:C4"/>
    <mergeCell ref="E2:E4"/>
    <mergeCell ref="V2:W2"/>
    <mergeCell ref="F2:F4"/>
    <mergeCell ref="L2:O2"/>
    <mergeCell ref="L3:N3"/>
    <mergeCell ref="O3:O4"/>
    <mergeCell ref="S2:S4"/>
    <mergeCell ref="U2:U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8"/>
  <sheetViews>
    <sheetView topLeftCell="B13" workbookViewId="0">
      <selection activeCell="AE42" sqref="AE42"/>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31" width="15.83203125" style="26" customWidth="1"/>
    <col min="32" max="34" width="15.83203125" style="20" customWidth="1"/>
    <col min="35" max="16384" width="9.33203125" style="20"/>
  </cols>
  <sheetData>
    <row r="1" spans="1:34" s="10" customFormat="1" ht="20.25" customHeight="1" x14ac:dyDescent="0.2">
      <c r="A1" s="274" t="s">
        <v>85</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6"/>
    </row>
    <row r="2" spans="1:34" s="10" customFormat="1" ht="35.25" customHeight="1" x14ac:dyDescent="0.2">
      <c r="A2" s="277"/>
      <c r="B2" s="277"/>
      <c r="C2" s="262" t="s">
        <v>87</v>
      </c>
      <c r="D2" s="262" t="s">
        <v>76</v>
      </c>
      <c r="E2" s="262" t="s">
        <v>88</v>
      </c>
      <c r="F2" s="262" t="s">
        <v>61</v>
      </c>
      <c r="G2" s="262" t="s">
        <v>77</v>
      </c>
      <c r="H2" s="262" t="s">
        <v>78</v>
      </c>
      <c r="I2" s="262" t="s">
        <v>79</v>
      </c>
      <c r="J2" s="265" t="s">
        <v>80</v>
      </c>
      <c r="K2" s="268" t="s">
        <v>57</v>
      </c>
      <c r="L2" s="269"/>
      <c r="M2" s="269"/>
      <c r="N2" s="270"/>
      <c r="O2" s="231" t="s">
        <v>169</v>
      </c>
      <c r="P2" s="273" t="s">
        <v>170</v>
      </c>
      <c r="Q2" s="273" t="s">
        <v>171</v>
      </c>
      <c r="R2" s="265" t="s">
        <v>152</v>
      </c>
      <c r="S2" s="265" t="s">
        <v>161</v>
      </c>
      <c r="T2" s="265" t="s">
        <v>89</v>
      </c>
      <c r="U2" s="268" t="s">
        <v>56</v>
      </c>
      <c r="V2" s="270"/>
      <c r="W2" s="268" t="s">
        <v>55</v>
      </c>
      <c r="X2" s="270"/>
      <c r="Y2" s="268" t="s">
        <v>143</v>
      </c>
      <c r="Z2" s="270"/>
      <c r="AA2" s="268" t="s">
        <v>144</v>
      </c>
      <c r="AB2" s="270"/>
      <c r="AC2" s="268" t="s">
        <v>162</v>
      </c>
      <c r="AD2" s="270"/>
      <c r="AE2" s="265" t="s">
        <v>82</v>
      </c>
      <c r="AF2" s="260" t="s">
        <v>164</v>
      </c>
      <c r="AG2" s="261"/>
      <c r="AH2" s="261"/>
    </row>
    <row r="3" spans="1:34" s="10" customFormat="1" ht="26.1" customHeight="1" x14ac:dyDescent="0.2">
      <c r="A3" s="278"/>
      <c r="B3" s="278"/>
      <c r="C3" s="263"/>
      <c r="D3" s="263"/>
      <c r="E3" s="263"/>
      <c r="F3" s="263"/>
      <c r="G3" s="263"/>
      <c r="H3" s="263"/>
      <c r="I3" s="263"/>
      <c r="J3" s="266"/>
      <c r="K3" s="268" t="s">
        <v>26</v>
      </c>
      <c r="L3" s="269"/>
      <c r="M3" s="270"/>
      <c r="N3" s="265" t="s">
        <v>71</v>
      </c>
      <c r="O3" s="263"/>
      <c r="P3" s="266"/>
      <c r="Q3" s="266"/>
      <c r="R3" s="266"/>
      <c r="S3" s="266"/>
      <c r="T3" s="266"/>
      <c r="U3" s="265" t="s">
        <v>27</v>
      </c>
      <c r="V3" s="272" t="s">
        <v>100</v>
      </c>
      <c r="W3" s="265" t="s">
        <v>86</v>
      </c>
      <c r="X3" s="265" t="s">
        <v>90</v>
      </c>
      <c r="Y3" s="265" t="s">
        <v>86</v>
      </c>
      <c r="Z3" s="265" t="s">
        <v>90</v>
      </c>
      <c r="AA3" s="265" t="s">
        <v>86</v>
      </c>
      <c r="AB3" s="265" t="s">
        <v>90</v>
      </c>
      <c r="AC3" s="265" t="s">
        <v>86</v>
      </c>
      <c r="AD3" s="265" t="s">
        <v>90</v>
      </c>
      <c r="AE3" s="266"/>
      <c r="AF3" s="261" t="s">
        <v>125</v>
      </c>
      <c r="AG3" s="261"/>
      <c r="AH3" s="261"/>
    </row>
    <row r="4" spans="1:34" s="10" customFormat="1" ht="62.25" customHeight="1" x14ac:dyDescent="0.2">
      <c r="A4" s="279"/>
      <c r="B4" s="279"/>
      <c r="C4" s="264"/>
      <c r="D4" s="264"/>
      <c r="E4" s="264"/>
      <c r="F4" s="264"/>
      <c r="G4" s="264"/>
      <c r="H4" s="264"/>
      <c r="I4" s="264"/>
      <c r="J4" s="267"/>
      <c r="K4" s="18" t="s">
        <v>72</v>
      </c>
      <c r="L4" s="18" t="s">
        <v>73</v>
      </c>
      <c r="M4" s="18" t="s">
        <v>38</v>
      </c>
      <c r="N4" s="267"/>
      <c r="O4" s="264"/>
      <c r="P4" s="267"/>
      <c r="Q4" s="267"/>
      <c r="R4" s="267"/>
      <c r="S4" s="267"/>
      <c r="T4" s="267"/>
      <c r="U4" s="267"/>
      <c r="V4" s="271"/>
      <c r="W4" s="271"/>
      <c r="X4" s="271"/>
      <c r="Y4" s="271"/>
      <c r="Z4" s="271"/>
      <c r="AA4" s="271"/>
      <c r="AB4" s="271"/>
      <c r="AC4" s="271"/>
      <c r="AD4" s="271"/>
      <c r="AE4" s="267"/>
      <c r="AF4" s="42" t="s">
        <v>126</v>
      </c>
      <c r="AG4" s="43" t="s">
        <v>127</v>
      </c>
      <c r="AH4" s="43" t="s">
        <v>128</v>
      </c>
    </row>
    <row r="5" spans="1:34" s="25" customFormat="1" ht="29.25" customHeight="1" x14ac:dyDescent="0.2">
      <c r="A5" s="19"/>
      <c r="B5" s="19"/>
      <c r="C5" s="18" t="s">
        <v>40</v>
      </c>
      <c r="D5" s="17" t="s">
        <v>41</v>
      </c>
      <c r="E5" s="18" t="s">
        <v>42</v>
      </c>
      <c r="F5" s="17" t="s">
        <v>43</v>
      </c>
      <c r="G5" s="18" t="s">
        <v>44</v>
      </c>
      <c r="H5" s="18" t="s">
        <v>45</v>
      </c>
      <c r="I5" s="17" t="s">
        <v>84</v>
      </c>
      <c r="J5" s="71" t="s">
        <v>47</v>
      </c>
      <c r="K5" s="268" t="s">
        <v>48</v>
      </c>
      <c r="L5" s="269"/>
      <c r="M5" s="269"/>
      <c r="N5" s="270"/>
      <c r="O5" s="96"/>
      <c r="P5" s="140"/>
      <c r="Q5" s="140"/>
      <c r="R5" s="72" t="s">
        <v>49</v>
      </c>
      <c r="S5" s="72" t="s">
        <v>140</v>
      </c>
      <c r="T5" s="71" t="s">
        <v>51</v>
      </c>
      <c r="U5" s="268" t="s">
        <v>52</v>
      </c>
      <c r="V5" s="270"/>
      <c r="W5" s="268" t="s">
        <v>53</v>
      </c>
      <c r="X5" s="270"/>
      <c r="Y5" s="268" t="s">
        <v>142</v>
      </c>
      <c r="Z5" s="270"/>
      <c r="AA5" s="268" t="s">
        <v>145</v>
      </c>
      <c r="AB5" s="270"/>
      <c r="AC5" s="268" t="s">
        <v>163</v>
      </c>
      <c r="AD5" s="270"/>
      <c r="AE5" s="71" t="s">
        <v>148</v>
      </c>
      <c r="AF5" s="44"/>
      <c r="AG5" s="44"/>
      <c r="AH5" s="44"/>
    </row>
    <row r="6" spans="1:34" s="110" customFormat="1" ht="15" customHeight="1" x14ac:dyDescent="0.2">
      <c r="A6" s="113">
        <v>1</v>
      </c>
      <c r="B6" s="114"/>
      <c r="C6" s="114" t="s">
        <v>213</v>
      </c>
      <c r="D6" s="114"/>
      <c r="E6" s="114"/>
      <c r="F6" s="114"/>
      <c r="G6" s="114"/>
      <c r="H6" s="114"/>
      <c r="I6" s="114"/>
      <c r="J6" s="116"/>
      <c r="K6" s="114"/>
      <c r="L6" s="114"/>
      <c r="M6" s="114"/>
      <c r="N6" s="116"/>
      <c r="O6" s="116"/>
      <c r="P6" s="116"/>
      <c r="Q6" s="116"/>
      <c r="R6" s="116"/>
      <c r="S6" s="116"/>
      <c r="T6" s="116"/>
      <c r="U6" s="116"/>
      <c r="V6" s="116"/>
      <c r="W6" s="116"/>
      <c r="X6" s="116"/>
      <c r="Y6" s="116"/>
      <c r="Z6" s="116"/>
      <c r="AA6" s="116"/>
      <c r="AB6" s="116"/>
      <c r="AC6" s="116"/>
      <c r="AD6" s="116"/>
      <c r="AE6" s="116"/>
      <c r="AF6" s="114"/>
      <c r="AG6" s="114"/>
      <c r="AH6" s="114"/>
    </row>
    <row r="7" spans="1:34" s="111" customFormat="1" x14ac:dyDescent="0.2">
      <c r="A7" s="117"/>
      <c r="B7" s="118" t="s">
        <v>176</v>
      </c>
      <c r="C7" s="118" t="s">
        <v>214</v>
      </c>
      <c r="D7" s="118"/>
      <c r="E7" s="118">
        <v>0</v>
      </c>
      <c r="F7" s="118">
        <v>0</v>
      </c>
      <c r="G7" s="118">
        <v>0</v>
      </c>
      <c r="H7" s="118"/>
      <c r="I7" s="118">
        <f t="shared" ref="I7:I47" si="0">F7+G7+H7</f>
        <v>0</v>
      </c>
      <c r="J7" s="120">
        <f>(I7/('Table I'!G11-'Table I'!G9)*100)</f>
        <v>0</v>
      </c>
      <c r="K7" s="118">
        <v>0</v>
      </c>
      <c r="L7" s="118"/>
      <c r="M7" s="118">
        <f t="shared" ref="M7:M47" si="1">K7+L7</f>
        <v>0</v>
      </c>
      <c r="N7" s="120">
        <f>(M7)/'Table I'!K11*100</f>
        <v>0</v>
      </c>
      <c r="O7" s="120"/>
      <c r="P7" s="120"/>
      <c r="Q7" s="120"/>
      <c r="R7" s="120"/>
      <c r="S7" s="120">
        <f t="shared" ref="S7:S47" si="2">SUM(I7+R7)</f>
        <v>0</v>
      </c>
      <c r="T7" s="120">
        <f>(R7+I7)/(R58+'Table I'!G11-'Table I'!G9)*100</f>
        <v>0</v>
      </c>
      <c r="U7" s="120">
        <v>0</v>
      </c>
      <c r="V7" s="120">
        <v>0</v>
      </c>
      <c r="W7" s="120"/>
      <c r="X7" s="120">
        <v>0</v>
      </c>
      <c r="Y7" s="120">
        <v>0</v>
      </c>
      <c r="Z7" s="120">
        <v>0</v>
      </c>
      <c r="AA7" s="120">
        <v>0</v>
      </c>
      <c r="AB7" s="120">
        <v>0</v>
      </c>
      <c r="AC7" s="120">
        <f t="shared" ref="AC7:AC17" si="3">SUM(W7+Y7+AA7)</f>
        <v>0</v>
      </c>
      <c r="AD7" s="120">
        <v>0</v>
      </c>
      <c r="AE7" s="120">
        <v>0</v>
      </c>
      <c r="AF7" s="118"/>
      <c r="AG7" s="118"/>
      <c r="AH7" s="118"/>
    </row>
    <row r="8" spans="1:34" s="111" customFormat="1" x14ac:dyDescent="0.2">
      <c r="A8" s="117"/>
      <c r="B8" s="118" t="s">
        <v>198</v>
      </c>
      <c r="C8" s="118" t="s">
        <v>215</v>
      </c>
      <c r="D8" s="118"/>
      <c r="E8" s="118">
        <v>0</v>
      </c>
      <c r="F8" s="118">
        <v>0</v>
      </c>
      <c r="G8" s="118">
        <v>0</v>
      </c>
      <c r="H8" s="118"/>
      <c r="I8" s="118">
        <f t="shared" si="0"/>
        <v>0</v>
      </c>
      <c r="J8" s="120">
        <f>(I8/('Table I'!G11-'Table I'!G9)*100)</f>
        <v>0</v>
      </c>
      <c r="K8" s="118">
        <v>0</v>
      </c>
      <c r="L8" s="118"/>
      <c r="M8" s="118">
        <f t="shared" si="1"/>
        <v>0</v>
      </c>
      <c r="N8" s="120">
        <f>(M8)/'Table I'!K11*100</f>
        <v>0</v>
      </c>
      <c r="O8" s="120"/>
      <c r="P8" s="120"/>
      <c r="Q8" s="120"/>
      <c r="R8" s="120">
        <v>0</v>
      </c>
      <c r="S8" s="120">
        <f t="shared" si="2"/>
        <v>0</v>
      </c>
      <c r="T8" s="120">
        <f>(R8+I8)/(R58+'Table I'!G11-'Table I'!G9)*100</f>
        <v>0</v>
      </c>
      <c r="U8" s="120">
        <v>0</v>
      </c>
      <c r="V8" s="120">
        <v>0</v>
      </c>
      <c r="W8" s="120"/>
      <c r="X8" s="120">
        <v>0</v>
      </c>
      <c r="Y8" s="120">
        <v>0</v>
      </c>
      <c r="Z8" s="120">
        <v>0</v>
      </c>
      <c r="AA8" s="120">
        <v>0</v>
      </c>
      <c r="AB8" s="120">
        <v>0</v>
      </c>
      <c r="AC8" s="120">
        <f t="shared" si="3"/>
        <v>0</v>
      </c>
      <c r="AD8" s="120">
        <v>0</v>
      </c>
      <c r="AE8" s="120">
        <v>0</v>
      </c>
      <c r="AF8" s="118"/>
      <c r="AG8" s="118"/>
      <c r="AH8" s="118"/>
    </row>
    <row r="9" spans="1:34" s="111" customFormat="1" x14ac:dyDescent="0.2">
      <c r="A9" s="117"/>
      <c r="B9" s="118" t="s">
        <v>200</v>
      </c>
      <c r="C9" s="118" t="s">
        <v>216</v>
      </c>
      <c r="D9" s="118"/>
      <c r="E9" s="118">
        <v>0</v>
      </c>
      <c r="F9" s="118">
        <v>0</v>
      </c>
      <c r="G9" s="118">
        <v>0</v>
      </c>
      <c r="H9" s="118"/>
      <c r="I9" s="118">
        <f t="shared" si="0"/>
        <v>0</v>
      </c>
      <c r="J9" s="120">
        <f>(I9/('Table I'!G11-'Table I'!G9)*100)</f>
        <v>0</v>
      </c>
      <c r="K9" s="118">
        <v>0</v>
      </c>
      <c r="L9" s="118"/>
      <c r="M9" s="118">
        <f t="shared" si="1"/>
        <v>0</v>
      </c>
      <c r="N9" s="120">
        <f>(M9)/'Table I'!K11*100</f>
        <v>0</v>
      </c>
      <c r="O9" s="120"/>
      <c r="P9" s="120"/>
      <c r="Q9" s="120"/>
      <c r="R9" s="120">
        <v>0</v>
      </c>
      <c r="S9" s="120">
        <f t="shared" si="2"/>
        <v>0</v>
      </c>
      <c r="T9" s="120">
        <f>(R9+I9)/(R58+'Table I'!G11-'Table I'!G9)*100</f>
        <v>0</v>
      </c>
      <c r="U9" s="120">
        <v>0</v>
      </c>
      <c r="V9" s="120">
        <v>0</v>
      </c>
      <c r="W9" s="120"/>
      <c r="X9" s="120">
        <v>0</v>
      </c>
      <c r="Y9" s="120">
        <v>0</v>
      </c>
      <c r="Z9" s="120">
        <v>0</v>
      </c>
      <c r="AA9" s="120">
        <v>0</v>
      </c>
      <c r="AB9" s="120">
        <v>0</v>
      </c>
      <c r="AC9" s="120">
        <f t="shared" si="3"/>
        <v>0</v>
      </c>
      <c r="AD9" s="120">
        <v>0</v>
      </c>
      <c r="AE9" s="120">
        <v>0</v>
      </c>
      <c r="AF9" s="118"/>
      <c r="AG9" s="118"/>
      <c r="AH9" s="118"/>
    </row>
    <row r="10" spans="1:34" s="111" customFormat="1" x14ac:dyDescent="0.2">
      <c r="A10" s="117"/>
      <c r="B10" s="118" t="s">
        <v>202</v>
      </c>
      <c r="C10" s="118" t="s">
        <v>217</v>
      </c>
      <c r="D10" s="118"/>
      <c r="E10" s="118">
        <v>0</v>
      </c>
      <c r="F10" s="118">
        <v>0</v>
      </c>
      <c r="G10" s="118">
        <v>0</v>
      </c>
      <c r="H10" s="118"/>
      <c r="I10" s="118">
        <f t="shared" si="0"/>
        <v>0</v>
      </c>
      <c r="J10" s="120">
        <f>(I10/('Table I'!G11-'Table I'!G9)*100)</f>
        <v>0</v>
      </c>
      <c r="K10" s="118">
        <v>0</v>
      </c>
      <c r="L10" s="118"/>
      <c r="M10" s="118">
        <f t="shared" si="1"/>
        <v>0</v>
      </c>
      <c r="N10" s="120">
        <f>(M10)/'Table I'!K11*100</f>
        <v>0</v>
      </c>
      <c r="O10" s="120"/>
      <c r="P10" s="120"/>
      <c r="Q10" s="120"/>
      <c r="R10" s="120">
        <v>0</v>
      </c>
      <c r="S10" s="120">
        <f t="shared" si="2"/>
        <v>0</v>
      </c>
      <c r="T10" s="120">
        <f>(R10+I10)/(R58+'Table I'!G11-'Table I'!G9)*100</f>
        <v>0</v>
      </c>
      <c r="U10" s="120">
        <v>0</v>
      </c>
      <c r="V10" s="120">
        <v>0</v>
      </c>
      <c r="W10" s="120"/>
      <c r="X10" s="120">
        <v>0</v>
      </c>
      <c r="Y10" s="120">
        <v>0</v>
      </c>
      <c r="Z10" s="120">
        <v>0</v>
      </c>
      <c r="AA10" s="120">
        <v>0</v>
      </c>
      <c r="AB10" s="120">
        <v>0</v>
      </c>
      <c r="AC10" s="120">
        <f t="shared" si="3"/>
        <v>0</v>
      </c>
      <c r="AD10" s="120">
        <v>0</v>
      </c>
      <c r="AE10" s="120">
        <v>0</v>
      </c>
      <c r="AF10" s="118"/>
      <c r="AG10" s="118"/>
      <c r="AH10" s="118"/>
    </row>
    <row r="11" spans="1:34" s="111" customFormat="1" x14ac:dyDescent="0.2">
      <c r="A11" s="117"/>
      <c r="B11" s="118" t="s">
        <v>210</v>
      </c>
      <c r="C11" s="118" t="s">
        <v>218</v>
      </c>
      <c r="D11" s="118"/>
      <c r="E11" s="118">
        <v>0</v>
      </c>
      <c r="F11" s="118">
        <v>0</v>
      </c>
      <c r="G11" s="118">
        <v>0</v>
      </c>
      <c r="H11" s="118"/>
      <c r="I11" s="118">
        <f t="shared" si="0"/>
        <v>0</v>
      </c>
      <c r="J11" s="120">
        <f>(I11/('Table I'!G11-'Table I'!G9)*100)</f>
        <v>0</v>
      </c>
      <c r="K11" s="118">
        <v>0</v>
      </c>
      <c r="L11" s="118"/>
      <c r="M11" s="118">
        <f t="shared" si="1"/>
        <v>0</v>
      </c>
      <c r="N11" s="120">
        <f>(M11)/'Table I'!K11*100</f>
        <v>0</v>
      </c>
      <c r="O11" s="120"/>
      <c r="P11" s="120"/>
      <c r="Q11" s="120"/>
      <c r="R11" s="120">
        <v>0</v>
      </c>
      <c r="S11" s="120">
        <f t="shared" si="2"/>
        <v>0</v>
      </c>
      <c r="T11" s="120">
        <f>(R11+I11)/(R58+'Table I'!G11-'Table I'!G9)*100</f>
        <v>0</v>
      </c>
      <c r="U11" s="120">
        <v>0</v>
      </c>
      <c r="V11" s="120">
        <v>0</v>
      </c>
      <c r="W11" s="120"/>
      <c r="X11" s="120">
        <v>0</v>
      </c>
      <c r="Y11" s="120">
        <v>0</v>
      </c>
      <c r="Z11" s="120">
        <v>0</v>
      </c>
      <c r="AA11" s="120">
        <v>0</v>
      </c>
      <c r="AB11" s="120">
        <v>0</v>
      </c>
      <c r="AC11" s="120">
        <f t="shared" si="3"/>
        <v>0</v>
      </c>
      <c r="AD11" s="120">
        <v>0</v>
      </c>
      <c r="AE11" s="120">
        <v>0</v>
      </c>
      <c r="AF11" s="118"/>
      <c r="AG11" s="118"/>
      <c r="AH11" s="118"/>
    </row>
    <row r="12" spans="1:34" s="111" customFormat="1" ht="24" x14ac:dyDescent="0.2">
      <c r="A12" s="117"/>
      <c r="B12" s="118" t="s">
        <v>219</v>
      </c>
      <c r="C12" s="118" t="s">
        <v>220</v>
      </c>
      <c r="D12" s="118"/>
      <c r="E12" s="118">
        <v>0</v>
      </c>
      <c r="F12" s="118">
        <v>0</v>
      </c>
      <c r="G12" s="118">
        <v>0</v>
      </c>
      <c r="H12" s="118"/>
      <c r="I12" s="118">
        <f t="shared" si="0"/>
        <v>0</v>
      </c>
      <c r="J12" s="120">
        <f>(I12/('Table I'!G11-'Table I'!G9)*100)</f>
        <v>0</v>
      </c>
      <c r="K12" s="118">
        <v>0</v>
      </c>
      <c r="L12" s="118"/>
      <c r="M12" s="118">
        <f t="shared" si="1"/>
        <v>0</v>
      </c>
      <c r="N12" s="120">
        <f>(M12)/'Table I'!K11*100</f>
        <v>0</v>
      </c>
      <c r="O12" s="120"/>
      <c r="P12" s="120"/>
      <c r="Q12" s="120"/>
      <c r="R12" s="120">
        <v>0</v>
      </c>
      <c r="S12" s="120">
        <f t="shared" si="2"/>
        <v>0</v>
      </c>
      <c r="T12" s="120">
        <f>(R12+I12)/(R58+'Table I'!G11-'Table I'!G9)*100</f>
        <v>0</v>
      </c>
      <c r="U12" s="120">
        <v>0</v>
      </c>
      <c r="V12" s="120">
        <v>0</v>
      </c>
      <c r="W12" s="120"/>
      <c r="X12" s="120">
        <v>0</v>
      </c>
      <c r="Y12" s="120">
        <v>0</v>
      </c>
      <c r="Z12" s="120">
        <v>0</v>
      </c>
      <c r="AA12" s="120">
        <v>0</v>
      </c>
      <c r="AB12" s="120">
        <v>0</v>
      </c>
      <c r="AC12" s="120">
        <f t="shared" si="3"/>
        <v>0</v>
      </c>
      <c r="AD12" s="120">
        <v>0</v>
      </c>
      <c r="AE12" s="120">
        <v>0</v>
      </c>
      <c r="AF12" s="118"/>
      <c r="AG12" s="118"/>
      <c r="AH12" s="118"/>
    </row>
    <row r="13" spans="1:34" s="111" customFormat="1" x14ac:dyDescent="0.2">
      <c r="A13" s="117"/>
      <c r="B13" s="118" t="s">
        <v>221</v>
      </c>
      <c r="C13" s="118" t="s">
        <v>222</v>
      </c>
      <c r="D13" s="118"/>
      <c r="E13" s="118">
        <v>0</v>
      </c>
      <c r="F13" s="118">
        <v>0</v>
      </c>
      <c r="G13" s="118">
        <v>0</v>
      </c>
      <c r="H13" s="118"/>
      <c r="I13" s="118">
        <f t="shared" si="0"/>
        <v>0</v>
      </c>
      <c r="J13" s="120">
        <f>(I13/('Table I'!G11-'Table I'!G9)*100)</f>
        <v>0</v>
      </c>
      <c r="K13" s="118">
        <v>0</v>
      </c>
      <c r="L13" s="118"/>
      <c r="M13" s="118">
        <f t="shared" si="1"/>
        <v>0</v>
      </c>
      <c r="N13" s="120">
        <f>(M13)/'Table I'!K11*100</f>
        <v>0</v>
      </c>
      <c r="O13" s="120"/>
      <c r="P13" s="120"/>
      <c r="Q13" s="120"/>
      <c r="R13" s="120">
        <v>0</v>
      </c>
      <c r="S13" s="120">
        <f t="shared" si="2"/>
        <v>0</v>
      </c>
      <c r="T13" s="120">
        <f>(R13+I13)/(R58+'Table I'!G11-'Table I'!G9)*100</f>
        <v>0</v>
      </c>
      <c r="U13" s="120">
        <v>0</v>
      </c>
      <c r="V13" s="120">
        <v>0</v>
      </c>
      <c r="W13" s="120"/>
      <c r="X13" s="120">
        <v>0</v>
      </c>
      <c r="Y13" s="120">
        <v>0</v>
      </c>
      <c r="Z13" s="120">
        <v>0</v>
      </c>
      <c r="AA13" s="120">
        <v>0</v>
      </c>
      <c r="AB13" s="120">
        <v>0</v>
      </c>
      <c r="AC13" s="120">
        <f t="shared" si="3"/>
        <v>0</v>
      </c>
      <c r="AD13" s="120">
        <v>0</v>
      </c>
      <c r="AE13" s="120">
        <v>0</v>
      </c>
      <c r="AF13" s="118"/>
      <c r="AG13" s="118"/>
      <c r="AH13" s="118"/>
    </row>
    <row r="14" spans="1:34" s="111" customFormat="1" x14ac:dyDescent="0.2">
      <c r="A14" s="117"/>
      <c r="B14" s="118" t="s">
        <v>223</v>
      </c>
      <c r="C14" s="118" t="s">
        <v>224</v>
      </c>
      <c r="D14" s="118"/>
      <c r="E14" s="118">
        <v>0</v>
      </c>
      <c r="F14" s="118">
        <v>0</v>
      </c>
      <c r="G14" s="118">
        <v>0</v>
      </c>
      <c r="H14" s="118"/>
      <c r="I14" s="118">
        <f t="shared" si="0"/>
        <v>0</v>
      </c>
      <c r="J14" s="120">
        <f>(I14/('Table I'!G11-'Table I'!G9)*100)</f>
        <v>0</v>
      </c>
      <c r="K14" s="118">
        <v>0</v>
      </c>
      <c r="L14" s="118"/>
      <c r="M14" s="118">
        <f t="shared" si="1"/>
        <v>0</v>
      </c>
      <c r="N14" s="120">
        <f>(M14)/'Table I'!K11*100</f>
        <v>0</v>
      </c>
      <c r="O14" s="120"/>
      <c r="P14" s="120"/>
      <c r="Q14" s="120"/>
      <c r="R14" s="120">
        <v>0</v>
      </c>
      <c r="S14" s="120">
        <f t="shared" si="2"/>
        <v>0</v>
      </c>
      <c r="T14" s="120">
        <f>(R14+I14)/(R58+'Table I'!G11-'Table I'!G9)*100</f>
        <v>0</v>
      </c>
      <c r="U14" s="120">
        <v>0</v>
      </c>
      <c r="V14" s="120">
        <v>0</v>
      </c>
      <c r="W14" s="120"/>
      <c r="X14" s="120">
        <v>0</v>
      </c>
      <c r="Y14" s="120">
        <v>0</v>
      </c>
      <c r="Z14" s="120">
        <v>0</v>
      </c>
      <c r="AA14" s="120">
        <v>0</v>
      </c>
      <c r="AB14" s="120">
        <v>0</v>
      </c>
      <c r="AC14" s="120">
        <f t="shared" si="3"/>
        <v>0</v>
      </c>
      <c r="AD14" s="120">
        <v>0</v>
      </c>
      <c r="AE14" s="120">
        <v>0</v>
      </c>
      <c r="AF14" s="118"/>
      <c r="AG14" s="118"/>
      <c r="AH14" s="118"/>
    </row>
    <row r="15" spans="1:34" s="111" customFormat="1" x14ac:dyDescent="0.2">
      <c r="A15" s="117"/>
      <c r="B15" s="118" t="s">
        <v>225</v>
      </c>
      <c r="C15" s="118" t="s">
        <v>226</v>
      </c>
      <c r="D15" s="118"/>
      <c r="E15" s="118">
        <v>0</v>
      </c>
      <c r="F15" s="118">
        <v>0</v>
      </c>
      <c r="G15" s="118">
        <v>0</v>
      </c>
      <c r="H15" s="118"/>
      <c r="I15" s="118">
        <f t="shared" si="0"/>
        <v>0</v>
      </c>
      <c r="J15" s="120">
        <f>(I15/('Table I'!G11-'Table I'!G9)*100)</f>
        <v>0</v>
      </c>
      <c r="K15" s="118">
        <v>0</v>
      </c>
      <c r="L15" s="118"/>
      <c r="M15" s="118">
        <f t="shared" si="1"/>
        <v>0</v>
      </c>
      <c r="N15" s="120">
        <f>(M15)/'Table I'!K11*100</f>
        <v>0</v>
      </c>
      <c r="O15" s="120"/>
      <c r="P15" s="120"/>
      <c r="Q15" s="120"/>
      <c r="R15" s="120">
        <v>0</v>
      </c>
      <c r="S15" s="120">
        <f t="shared" si="2"/>
        <v>0</v>
      </c>
      <c r="T15" s="120">
        <f>(R15+I15)/(R58+'Table I'!G11-'Table I'!G9)*100</f>
        <v>0</v>
      </c>
      <c r="U15" s="120">
        <v>0</v>
      </c>
      <c r="V15" s="120">
        <v>0</v>
      </c>
      <c r="W15" s="120"/>
      <c r="X15" s="120">
        <v>0</v>
      </c>
      <c r="Y15" s="120">
        <v>0</v>
      </c>
      <c r="Z15" s="120">
        <v>0</v>
      </c>
      <c r="AA15" s="120">
        <v>0</v>
      </c>
      <c r="AB15" s="120">
        <v>0</v>
      </c>
      <c r="AC15" s="120">
        <f t="shared" si="3"/>
        <v>0</v>
      </c>
      <c r="AD15" s="120">
        <v>0</v>
      </c>
      <c r="AE15" s="120">
        <v>0</v>
      </c>
      <c r="AF15" s="118"/>
      <c r="AG15" s="118"/>
      <c r="AH15" s="118"/>
    </row>
    <row r="16" spans="1:34" s="111" customFormat="1" x14ac:dyDescent="0.2">
      <c r="A16" s="117"/>
      <c r="B16" s="118" t="s">
        <v>227</v>
      </c>
      <c r="C16" s="118" t="s">
        <v>228</v>
      </c>
      <c r="D16" s="118"/>
      <c r="E16" s="118">
        <v>0</v>
      </c>
      <c r="F16" s="118">
        <v>0</v>
      </c>
      <c r="G16" s="118">
        <v>0</v>
      </c>
      <c r="H16" s="118"/>
      <c r="I16" s="118">
        <f t="shared" si="0"/>
        <v>0</v>
      </c>
      <c r="J16" s="120">
        <f>(I16/('Table I'!G11-'Table I'!G9)*100)</f>
        <v>0</v>
      </c>
      <c r="K16" s="118">
        <v>0</v>
      </c>
      <c r="L16" s="118"/>
      <c r="M16" s="118">
        <f t="shared" si="1"/>
        <v>0</v>
      </c>
      <c r="N16" s="120">
        <f>(M16)/'Table I'!K11*100</f>
        <v>0</v>
      </c>
      <c r="O16" s="120"/>
      <c r="P16" s="120"/>
      <c r="Q16" s="120"/>
      <c r="R16" s="120">
        <v>0</v>
      </c>
      <c r="S16" s="120">
        <f t="shared" si="2"/>
        <v>0</v>
      </c>
      <c r="T16" s="120">
        <f>(R16+I16)/(R58+'Table I'!G11-'Table I'!G9)*100</f>
        <v>0</v>
      </c>
      <c r="U16" s="120">
        <v>0</v>
      </c>
      <c r="V16" s="120">
        <v>0</v>
      </c>
      <c r="W16" s="120"/>
      <c r="X16" s="120">
        <v>0</v>
      </c>
      <c r="Y16" s="120">
        <v>0</v>
      </c>
      <c r="Z16" s="120">
        <v>0</v>
      </c>
      <c r="AA16" s="120">
        <v>0</v>
      </c>
      <c r="AB16" s="120">
        <v>0</v>
      </c>
      <c r="AC16" s="120">
        <f t="shared" si="3"/>
        <v>0</v>
      </c>
      <c r="AD16" s="120">
        <v>0</v>
      </c>
      <c r="AE16" s="120">
        <v>0</v>
      </c>
      <c r="AF16" s="118"/>
      <c r="AG16" s="118"/>
      <c r="AH16" s="118"/>
    </row>
    <row r="17" spans="1:34" s="111" customFormat="1" x14ac:dyDescent="0.2">
      <c r="A17" s="117"/>
      <c r="B17" s="118" t="s">
        <v>229</v>
      </c>
      <c r="C17" s="118" t="s">
        <v>230</v>
      </c>
      <c r="D17" s="118"/>
      <c r="E17" s="118">
        <v>0</v>
      </c>
      <c r="F17" s="118">
        <v>0</v>
      </c>
      <c r="G17" s="118">
        <v>0</v>
      </c>
      <c r="H17" s="118"/>
      <c r="I17" s="118">
        <f t="shared" si="0"/>
        <v>0</v>
      </c>
      <c r="J17" s="120">
        <f>(I17/('Table I'!G11-'Table I'!G9)*100)</f>
        <v>0</v>
      </c>
      <c r="K17" s="118">
        <v>0</v>
      </c>
      <c r="L17" s="118"/>
      <c r="M17" s="118">
        <f t="shared" si="1"/>
        <v>0</v>
      </c>
      <c r="N17" s="120">
        <f>(M17)/'Table I'!K11*100</f>
        <v>0</v>
      </c>
      <c r="O17" s="120"/>
      <c r="P17" s="120"/>
      <c r="Q17" s="120"/>
      <c r="R17" s="120">
        <v>0</v>
      </c>
      <c r="S17" s="120">
        <f t="shared" si="2"/>
        <v>0</v>
      </c>
      <c r="T17" s="120">
        <f>(R17+I17)/(R58+'Table I'!G11-'Table I'!G9)*100</f>
        <v>0</v>
      </c>
      <c r="U17" s="120">
        <v>0</v>
      </c>
      <c r="V17" s="120">
        <v>0</v>
      </c>
      <c r="W17" s="120"/>
      <c r="X17" s="120">
        <v>0</v>
      </c>
      <c r="Y17" s="120">
        <v>0</v>
      </c>
      <c r="Z17" s="120">
        <v>0</v>
      </c>
      <c r="AA17" s="120">
        <v>0</v>
      </c>
      <c r="AB17" s="120">
        <v>0</v>
      </c>
      <c r="AC17" s="120">
        <f t="shared" si="3"/>
        <v>0</v>
      </c>
      <c r="AD17" s="120">
        <v>0</v>
      </c>
      <c r="AE17" s="120">
        <v>0</v>
      </c>
      <c r="AF17" s="118"/>
      <c r="AG17" s="118"/>
      <c r="AH17" s="118"/>
    </row>
    <row r="18" spans="1:34" s="112" customFormat="1" x14ac:dyDescent="0.2">
      <c r="A18" s="125"/>
      <c r="B18" s="126"/>
      <c r="C18" s="126" t="s">
        <v>231</v>
      </c>
      <c r="D18" s="126"/>
      <c r="E18" s="126">
        <f>E7+E8+E9+E10+E11+E12+E13+E14+E15+E16+E17</f>
        <v>0</v>
      </c>
      <c r="F18" s="126">
        <f>F7+F8+F9+F10+F11+F12+F13+F14+F15+F16+F17</f>
        <v>0</v>
      </c>
      <c r="G18" s="126">
        <f>G7+G8+G9+G10+G11+G12+G13+G14+G15+G16+G17</f>
        <v>0</v>
      </c>
      <c r="H18" s="126">
        <f>H7+H8+H9+H10+H11+H12+H13+H14+H15+H16+H17</f>
        <v>0</v>
      </c>
      <c r="I18" s="126">
        <f t="shared" si="0"/>
        <v>0</v>
      </c>
      <c r="J18" s="128">
        <f>(I18/('Table I'!G11-'Table I'!G9)*100)</f>
        <v>0</v>
      </c>
      <c r="K18" s="126">
        <f>K7+K8+K9+K10+K11+K12+K13+K14+K15+K16+K17</f>
        <v>0</v>
      </c>
      <c r="L18" s="126">
        <f>L7+L8+L9+L10+L11+L12+L13+L14+L15+L16+L17</f>
        <v>0</v>
      </c>
      <c r="M18" s="126">
        <f t="shared" si="1"/>
        <v>0</v>
      </c>
      <c r="N18" s="128">
        <f>(M18)/'Table I'!K11*100</f>
        <v>0</v>
      </c>
      <c r="O18" s="128">
        <f>O7+O8+O9+O10+O11+O12+O13+O14+O15+O16+O17</f>
        <v>0</v>
      </c>
      <c r="P18" s="128">
        <f>P7+P8+P9+P10+P11+P12+P13+P14+P15+P16+P17</f>
        <v>0</v>
      </c>
      <c r="Q18" s="128">
        <f>Q7+Q8+Q9+Q10+Q11+Q12+Q13+Q14+Q15+Q16+Q17</f>
        <v>0</v>
      </c>
      <c r="R18" s="128">
        <f>R7+R8+R9+R10+R11+R12+R13+R14+R15+R16+R17</f>
        <v>0</v>
      </c>
      <c r="S18" s="128">
        <f t="shared" si="2"/>
        <v>0</v>
      </c>
      <c r="T18" s="128">
        <f>(R18+I18)/(R58+'Table I'!G11-'Table I'!G9)*100</f>
        <v>0</v>
      </c>
      <c r="U18" s="128">
        <f>U7+U8+U9+U10+U11+U12+U13+U14+U15+U16+U17</f>
        <v>0</v>
      </c>
      <c r="V18" s="128">
        <v>0</v>
      </c>
      <c r="W18" s="128">
        <f>W7+W8+W9+W10+W11+W12+W13+W14+W15+W16+W17</f>
        <v>0</v>
      </c>
      <c r="X18" s="128">
        <v>0</v>
      </c>
      <c r="Y18" s="128">
        <f>Y7+Y8+Y9+Y10+Y11+Y12+Y13+Y14+Y15+Y16+Y17</f>
        <v>0</v>
      </c>
      <c r="Z18" s="128">
        <v>0</v>
      </c>
      <c r="AA18" s="128">
        <f>AA7+AA8+AA9+AA10+AA11+AA12+AA13+AA14+AA15+AA16+AA17</f>
        <v>0</v>
      </c>
      <c r="AB18" s="128">
        <v>0</v>
      </c>
      <c r="AC18" s="128">
        <f>AC7+AC8+AC9+AC10+AC11+AC12+AC13+AC14+AC15+AC16+AC17</f>
        <v>0</v>
      </c>
      <c r="AD18" s="128">
        <v>0</v>
      </c>
      <c r="AE18" s="128">
        <f>AE7+AE8+AE9+AE10+AE11+AE12+AE13+AE14+AE15+AE16+AE17</f>
        <v>0</v>
      </c>
      <c r="AF18" s="126"/>
      <c r="AG18" s="126"/>
      <c r="AH18" s="126"/>
    </row>
    <row r="19" spans="1:34" s="110" customFormat="1" x14ac:dyDescent="0.2">
      <c r="A19" s="129">
        <v>2</v>
      </c>
      <c r="B19" s="130"/>
      <c r="C19" s="130" t="s">
        <v>232</v>
      </c>
      <c r="D19" s="130"/>
      <c r="E19" s="130"/>
      <c r="F19" s="130"/>
      <c r="G19" s="130"/>
      <c r="H19" s="130"/>
      <c r="I19" s="130">
        <f t="shared" si="0"/>
        <v>0</v>
      </c>
      <c r="J19" s="132">
        <f>(I19/('Table I'!G11-'Table I'!G9)*100)</f>
        <v>0</v>
      </c>
      <c r="K19" s="130"/>
      <c r="L19" s="130"/>
      <c r="M19" s="130">
        <f t="shared" si="1"/>
        <v>0</v>
      </c>
      <c r="N19" s="132">
        <f>(M19)/'Table I'!K11*100</f>
        <v>0</v>
      </c>
      <c r="O19" s="132"/>
      <c r="P19" s="132"/>
      <c r="Q19" s="132"/>
      <c r="R19" s="132"/>
      <c r="S19" s="132">
        <f t="shared" si="2"/>
        <v>0</v>
      </c>
      <c r="T19" s="132">
        <f>(R19+I19)/(R58+'Table I'!G11-'Table I'!G9)*100</f>
        <v>0</v>
      </c>
      <c r="U19" s="132"/>
      <c r="V19" s="132">
        <v>0</v>
      </c>
      <c r="W19" s="132"/>
      <c r="X19" s="132">
        <v>0</v>
      </c>
      <c r="Y19" s="132"/>
      <c r="Z19" s="132">
        <v>0</v>
      </c>
      <c r="AA19" s="132"/>
      <c r="AB19" s="132">
        <v>0</v>
      </c>
      <c r="AC19" s="132"/>
      <c r="AD19" s="132">
        <v>0</v>
      </c>
      <c r="AE19" s="132"/>
      <c r="AF19" s="130"/>
      <c r="AG19" s="130"/>
      <c r="AH19" s="130"/>
    </row>
    <row r="20" spans="1:34" s="111" customFormat="1" x14ac:dyDescent="0.2">
      <c r="A20" s="117"/>
      <c r="B20" s="118" t="s">
        <v>176</v>
      </c>
      <c r="C20" s="118" t="s">
        <v>233</v>
      </c>
      <c r="D20" s="118"/>
      <c r="E20" s="118">
        <v>0</v>
      </c>
      <c r="F20" s="118">
        <v>0</v>
      </c>
      <c r="G20" s="118">
        <v>0</v>
      </c>
      <c r="H20" s="118"/>
      <c r="I20" s="118">
        <f t="shared" si="0"/>
        <v>0</v>
      </c>
      <c r="J20" s="120">
        <f>(I20/('Table I'!G11-'Table I'!G9)*100)</f>
        <v>0</v>
      </c>
      <c r="K20" s="118">
        <v>0</v>
      </c>
      <c r="L20" s="118"/>
      <c r="M20" s="118">
        <f t="shared" si="1"/>
        <v>0</v>
      </c>
      <c r="N20" s="120">
        <f>(M20)/'Table I'!K11*100</f>
        <v>0</v>
      </c>
      <c r="O20" s="120"/>
      <c r="P20" s="120"/>
      <c r="Q20" s="120"/>
      <c r="R20" s="120">
        <v>0</v>
      </c>
      <c r="S20" s="120">
        <f t="shared" si="2"/>
        <v>0</v>
      </c>
      <c r="T20" s="120">
        <f>(R20+I20)/(R58+'Table I'!G11-'Table I'!G9)*100</f>
        <v>0</v>
      </c>
      <c r="U20" s="120">
        <v>0</v>
      </c>
      <c r="V20" s="120">
        <v>0</v>
      </c>
      <c r="W20" s="120"/>
      <c r="X20" s="120">
        <v>0</v>
      </c>
      <c r="Y20" s="120">
        <v>0</v>
      </c>
      <c r="Z20" s="120">
        <v>0</v>
      </c>
      <c r="AA20" s="120">
        <v>0</v>
      </c>
      <c r="AB20" s="120">
        <v>0</v>
      </c>
      <c r="AC20" s="120">
        <f t="shared" ref="AC20:AC26" si="4">SUM(W20+Y20+AA20)</f>
        <v>0</v>
      </c>
      <c r="AD20" s="120">
        <v>0</v>
      </c>
      <c r="AE20" s="120">
        <v>0</v>
      </c>
      <c r="AF20" s="118"/>
      <c r="AG20" s="118"/>
      <c r="AH20" s="118"/>
    </row>
    <row r="21" spans="1:34" s="111" customFormat="1" ht="24" x14ac:dyDescent="0.2">
      <c r="A21" s="117"/>
      <c r="B21" s="118" t="s">
        <v>198</v>
      </c>
      <c r="C21" s="118" t="s">
        <v>234</v>
      </c>
      <c r="D21" s="118"/>
      <c r="E21" s="118">
        <v>0</v>
      </c>
      <c r="F21" s="118">
        <v>0</v>
      </c>
      <c r="G21" s="118">
        <v>0</v>
      </c>
      <c r="H21" s="118"/>
      <c r="I21" s="118">
        <f t="shared" si="0"/>
        <v>0</v>
      </c>
      <c r="J21" s="120">
        <f>(I21/('Table I'!G11-'Table I'!G9)*100)</f>
        <v>0</v>
      </c>
      <c r="K21" s="118">
        <v>0</v>
      </c>
      <c r="L21" s="118"/>
      <c r="M21" s="118">
        <f t="shared" si="1"/>
        <v>0</v>
      </c>
      <c r="N21" s="120">
        <f>(M21)/'Table I'!K11*100</f>
        <v>0</v>
      </c>
      <c r="O21" s="120"/>
      <c r="P21" s="120"/>
      <c r="Q21" s="120"/>
      <c r="R21" s="120">
        <v>0</v>
      </c>
      <c r="S21" s="120">
        <f t="shared" si="2"/>
        <v>0</v>
      </c>
      <c r="T21" s="120">
        <f>(R21+I21)/(R58+'Table I'!G11-'Table I'!G9)*100</f>
        <v>0</v>
      </c>
      <c r="U21" s="120">
        <v>0</v>
      </c>
      <c r="V21" s="120">
        <v>0</v>
      </c>
      <c r="W21" s="120"/>
      <c r="X21" s="120">
        <v>0</v>
      </c>
      <c r="Y21" s="120">
        <v>0</v>
      </c>
      <c r="Z21" s="120">
        <v>0</v>
      </c>
      <c r="AA21" s="120">
        <v>0</v>
      </c>
      <c r="AB21" s="120">
        <v>0</v>
      </c>
      <c r="AC21" s="120">
        <f t="shared" si="4"/>
        <v>0</v>
      </c>
      <c r="AD21" s="120">
        <v>0</v>
      </c>
      <c r="AE21" s="120">
        <v>0</v>
      </c>
      <c r="AF21" s="118"/>
      <c r="AG21" s="118"/>
      <c r="AH21" s="118"/>
    </row>
    <row r="22" spans="1:34" s="111" customFormat="1" x14ac:dyDescent="0.2">
      <c r="A22" s="117"/>
      <c r="B22" s="118" t="s">
        <v>200</v>
      </c>
      <c r="C22" s="118" t="s">
        <v>224</v>
      </c>
      <c r="D22" s="118"/>
      <c r="E22" s="118">
        <v>0</v>
      </c>
      <c r="F22" s="118">
        <v>0</v>
      </c>
      <c r="G22" s="118">
        <v>0</v>
      </c>
      <c r="H22" s="118"/>
      <c r="I22" s="118">
        <f t="shared" si="0"/>
        <v>0</v>
      </c>
      <c r="J22" s="120">
        <f>(I22/('Table I'!G11-'Table I'!G9)*100)</f>
        <v>0</v>
      </c>
      <c r="K22" s="118">
        <v>0</v>
      </c>
      <c r="L22" s="118"/>
      <c r="M22" s="118">
        <f t="shared" si="1"/>
        <v>0</v>
      </c>
      <c r="N22" s="120">
        <f>(M22)/'Table I'!K11*100</f>
        <v>0</v>
      </c>
      <c r="O22" s="120"/>
      <c r="P22" s="120"/>
      <c r="Q22" s="120"/>
      <c r="R22" s="120">
        <v>0</v>
      </c>
      <c r="S22" s="120">
        <f t="shared" si="2"/>
        <v>0</v>
      </c>
      <c r="T22" s="120">
        <f>(R22+I22)/(R58+'Table I'!G11-'Table I'!G9)*100</f>
        <v>0</v>
      </c>
      <c r="U22" s="120">
        <v>0</v>
      </c>
      <c r="V22" s="120">
        <v>0</v>
      </c>
      <c r="W22" s="120"/>
      <c r="X22" s="120">
        <v>0</v>
      </c>
      <c r="Y22" s="120">
        <v>0</v>
      </c>
      <c r="Z22" s="120">
        <v>0</v>
      </c>
      <c r="AA22" s="120">
        <v>0</v>
      </c>
      <c r="AB22" s="120">
        <v>0</v>
      </c>
      <c r="AC22" s="120">
        <f t="shared" si="4"/>
        <v>0</v>
      </c>
      <c r="AD22" s="120">
        <v>0</v>
      </c>
      <c r="AE22" s="120">
        <v>0</v>
      </c>
      <c r="AF22" s="118"/>
      <c r="AG22" s="118"/>
      <c r="AH22" s="118"/>
    </row>
    <row r="23" spans="1:34" s="111" customFormat="1" ht="24" x14ac:dyDescent="0.2">
      <c r="A23" s="117"/>
      <c r="B23" s="118" t="s">
        <v>202</v>
      </c>
      <c r="C23" s="118" t="s">
        <v>235</v>
      </c>
      <c r="D23" s="118"/>
      <c r="E23" s="118">
        <v>1</v>
      </c>
      <c r="F23" s="118">
        <v>46059</v>
      </c>
      <c r="G23" s="118">
        <v>0</v>
      </c>
      <c r="H23" s="118"/>
      <c r="I23" s="118">
        <f t="shared" si="0"/>
        <v>46059</v>
      </c>
      <c r="J23" s="120">
        <f>(I23/('Table I'!G11-'Table I'!G9)*100)</f>
        <v>0.44630813953488369</v>
      </c>
      <c r="K23" s="118">
        <v>46059</v>
      </c>
      <c r="L23" s="118"/>
      <c r="M23" s="118">
        <f t="shared" si="1"/>
        <v>46059</v>
      </c>
      <c r="N23" s="120">
        <f>(M23)/'Table I'!K11*100</f>
        <v>0.44630813953488369</v>
      </c>
      <c r="O23" s="120"/>
      <c r="P23" s="120"/>
      <c r="Q23" s="120"/>
      <c r="R23" s="120">
        <v>0</v>
      </c>
      <c r="S23" s="120">
        <f t="shared" si="2"/>
        <v>46059</v>
      </c>
      <c r="T23" s="120">
        <f>(R23+I23)/(R58+'Table I'!G11-'Table I'!G9)*100</f>
        <v>0.44630813953488369</v>
      </c>
      <c r="U23" s="120">
        <v>0</v>
      </c>
      <c r="V23" s="120">
        <v>0</v>
      </c>
      <c r="W23" s="120"/>
      <c r="X23" s="120">
        <v>0</v>
      </c>
      <c r="Y23" s="120">
        <v>0</v>
      </c>
      <c r="Z23" s="120">
        <v>0</v>
      </c>
      <c r="AA23" s="120">
        <v>0</v>
      </c>
      <c r="AB23" s="120">
        <v>0</v>
      </c>
      <c r="AC23" s="120">
        <f t="shared" si="4"/>
        <v>0</v>
      </c>
      <c r="AD23" s="120">
        <v>0</v>
      </c>
      <c r="AE23" s="120">
        <v>46059</v>
      </c>
      <c r="AF23" s="118"/>
      <c r="AG23" s="118"/>
      <c r="AH23" s="118"/>
    </row>
    <row r="24" spans="1:34" s="111" customFormat="1" ht="24" x14ac:dyDescent="0.2">
      <c r="A24" s="117"/>
      <c r="B24" s="118" t="s">
        <v>210</v>
      </c>
      <c r="C24" s="118" t="s">
        <v>236</v>
      </c>
      <c r="D24" s="118"/>
      <c r="E24" s="118">
        <v>0</v>
      </c>
      <c r="F24" s="118">
        <v>0</v>
      </c>
      <c r="G24" s="118">
        <v>0</v>
      </c>
      <c r="H24" s="118"/>
      <c r="I24" s="118">
        <f t="shared" si="0"/>
        <v>0</v>
      </c>
      <c r="J24" s="120">
        <f>(I24/('Table I'!G11-'Table I'!G9)*100)</f>
        <v>0</v>
      </c>
      <c r="K24" s="118">
        <v>0</v>
      </c>
      <c r="L24" s="118"/>
      <c r="M24" s="118">
        <f t="shared" si="1"/>
        <v>0</v>
      </c>
      <c r="N24" s="120">
        <f>(M24)/'Table I'!K11*100</f>
        <v>0</v>
      </c>
      <c r="O24" s="120"/>
      <c r="P24" s="120"/>
      <c r="Q24" s="120"/>
      <c r="R24" s="120">
        <v>0</v>
      </c>
      <c r="S24" s="120">
        <f t="shared" si="2"/>
        <v>0</v>
      </c>
      <c r="T24" s="120">
        <f>(R24+I24)/(R58+'Table I'!G11-'Table I'!G9)*100</f>
        <v>0</v>
      </c>
      <c r="U24" s="120">
        <v>0</v>
      </c>
      <c r="V24" s="120">
        <v>0</v>
      </c>
      <c r="W24" s="120"/>
      <c r="X24" s="120">
        <v>0</v>
      </c>
      <c r="Y24" s="120">
        <v>0</v>
      </c>
      <c r="Z24" s="120">
        <v>0</v>
      </c>
      <c r="AA24" s="120">
        <v>0</v>
      </c>
      <c r="AB24" s="120">
        <v>0</v>
      </c>
      <c r="AC24" s="120">
        <f t="shared" si="4"/>
        <v>0</v>
      </c>
      <c r="AD24" s="120">
        <v>0</v>
      </c>
      <c r="AE24" s="120">
        <v>0</v>
      </c>
      <c r="AF24" s="118"/>
      <c r="AG24" s="118"/>
      <c r="AH24" s="118"/>
    </row>
    <row r="25" spans="1:34" s="111" customFormat="1" ht="36" x14ac:dyDescent="0.2">
      <c r="A25" s="117"/>
      <c r="B25" s="118" t="s">
        <v>219</v>
      </c>
      <c r="C25" s="118" t="s">
        <v>237</v>
      </c>
      <c r="D25" s="118"/>
      <c r="E25" s="118">
        <v>0</v>
      </c>
      <c r="F25" s="118">
        <v>0</v>
      </c>
      <c r="G25" s="118">
        <v>0</v>
      </c>
      <c r="H25" s="118"/>
      <c r="I25" s="118">
        <f t="shared" si="0"/>
        <v>0</v>
      </c>
      <c r="J25" s="120">
        <f>(I25/('Table I'!G11-'Table I'!G9)*100)</f>
        <v>0</v>
      </c>
      <c r="K25" s="118">
        <v>0</v>
      </c>
      <c r="L25" s="118"/>
      <c r="M25" s="118">
        <f t="shared" si="1"/>
        <v>0</v>
      </c>
      <c r="N25" s="120">
        <f>(M25)/'Table I'!K11*100</f>
        <v>0</v>
      </c>
      <c r="O25" s="120"/>
      <c r="P25" s="120"/>
      <c r="Q25" s="120"/>
      <c r="R25" s="120">
        <v>0</v>
      </c>
      <c r="S25" s="120">
        <f t="shared" si="2"/>
        <v>0</v>
      </c>
      <c r="T25" s="120">
        <f>(R25+I25)/(R58+'Table I'!G11-'Table I'!G9)*100</f>
        <v>0</v>
      </c>
      <c r="U25" s="120">
        <v>0</v>
      </c>
      <c r="V25" s="120">
        <v>0</v>
      </c>
      <c r="W25" s="120"/>
      <c r="X25" s="120">
        <v>0</v>
      </c>
      <c r="Y25" s="120">
        <v>0</v>
      </c>
      <c r="Z25" s="120">
        <v>0</v>
      </c>
      <c r="AA25" s="120">
        <v>0</v>
      </c>
      <c r="AB25" s="120">
        <v>0</v>
      </c>
      <c r="AC25" s="120">
        <f t="shared" si="4"/>
        <v>0</v>
      </c>
      <c r="AD25" s="120">
        <v>0</v>
      </c>
      <c r="AE25" s="120">
        <v>0</v>
      </c>
      <c r="AF25" s="118"/>
      <c r="AG25" s="118"/>
      <c r="AH25" s="118"/>
    </row>
    <row r="26" spans="1:34" s="111" customFormat="1" x14ac:dyDescent="0.2">
      <c r="A26" s="117"/>
      <c r="B26" s="118" t="s">
        <v>221</v>
      </c>
      <c r="C26" s="118" t="s">
        <v>238</v>
      </c>
      <c r="D26" s="118"/>
      <c r="E26" s="118">
        <v>0</v>
      </c>
      <c r="F26" s="118">
        <v>0</v>
      </c>
      <c r="G26" s="118">
        <v>0</v>
      </c>
      <c r="H26" s="118"/>
      <c r="I26" s="118">
        <f t="shared" si="0"/>
        <v>0</v>
      </c>
      <c r="J26" s="120">
        <f>(I26/('Table I'!G11-'Table I'!G9)*100)</f>
        <v>0</v>
      </c>
      <c r="K26" s="118">
        <v>0</v>
      </c>
      <c r="L26" s="118"/>
      <c r="M26" s="118">
        <f t="shared" si="1"/>
        <v>0</v>
      </c>
      <c r="N26" s="120">
        <f>(M26)/'Table I'!K11*100</f>
        <v>0</v>
      </c>
      <c r="O26" s="120"/>
      <c r="P26" s="120"/>
      <c r="Q26" s="120"/>
      <c r="R26" s="120">
        <v>0</v>
      </c>
      <c r="S26" s="120">
        <f t="shared" si="2"/>
        <v>0</v>
      </c>
      <c r="T26" s="120">
        <f>(R26+I26)/(R58+'Table I'!G11-'Table I'!G9)*100</f>
        <v>0</v>
      </c>
      <c r="U26" s="120">
        <v>0</v>
      </c>
      <c r="V26" s="120">
        <v>0</v>
      </c>
      <c r="W26" s="120"/>
      <c r="X26" s="120">
        <v>0</v>
      </c>
      <c r="Y26" s="120">
        <v>0</v>
      </c>
      <c r="Z26" s="120">
        <v>0</v>
      </c>
      <c r="AA26" s="120">
        <v>0</v>
      </c>
      <c r="AB26" s="120">
        <v>0</v>
      </c>
      <c r="AC26" s="120">
        <f t="shared" si="4"/>
        <v>0</v>
      </c>
      <c r="AD26" s="120">
        <v>0</v>
      </c>
      <c r="AE26" s="120">
        <v>0</v>
      </c>
      <c r="AF26" s="118"/>
      <c r="AG26" s="118"/>
      <c r="AH26" s="118"/>
    </row>
    <row r="27" spans="1:34" s="112" customFormat="1" x14ac:dyDescent="0.2">
      <c r="A27" s="125"/>
      <c r="B27" s="126"/>
      <c r="C27" s="126" t="s">
        <v>239</v>
      </c>
      <c r="D27" s="126"/>
      <c r="E27" s="126">
        <f>+E20+E21+E22+E23+E24+E25+E26</f>
        <v>1</v>
      </c>
      <c r="F27" s="126">
        <f>+F20+F21+F22+F23+F24+F25+F26</f>
        <v>46059</v>
      </c>
      <c r="G27" s="126">
        <f>+G20+G21+G22+G23+G24+G25+G26</f>
        <v>0</v>
      </c>
      <c r="H27" s="126">
        <f>+H20+H21+H22+H23+H24+H25+H26</f>
        <v>0</v>
      </c>
      <c r="I27" s="126">
        <f t="shared" si="0"/>
        <v>46059</v>
      </c>
      <c r="J27" s="128">
        <f>(I27/('Table I'!G11-'Table I'!G9)*100)</f>
        <v>0.44630813953488369</v>
      </c>
      <c r="K27" s="126">
        <f>+K20+K21+K22+K23+K24+K25+K26</f>
        <v>46059</v>
      </c>
      <c r="L27" s="126">
        <f>+L20+L21+L22+L23+L24+L25+L26</f>
        <v>0</v>
      </c>
      <c r="M27" s="126">
        <f t="shared" si="1"/>
        <v>46059</v>
      </c>
      <c r="N27" s="128">
        <f>(M27)/'Table I'!K11*100</f>
        <v>0.44630813953488369</v>
      </c>
      <c r="O27" s="128">
        <f>+O20+O21+O22+O23+O24+O25+O26</f>
        <v>0</v>
      </c>
      <c r="P27" s="128">
        <f>+P20+P21+P22+P23+P24+P25+P26</f>
        <v>0</v>
      </c>
      <c r="Q27" s="128">
        <f>+Q20+Q21+Q22+Q23+Q24+Q25+Q26</f>
        <v>0</v>
      </c>
      <c r="R27" s="128">
        <f>+R20+R21+R22+R23+R24+R25+R26</f>
        <v>0</v>
      </c>
      <c r="S27" s="128">
        <f t="shared" si="2"/>
        <v>46059</v>
      </c>
      <c r="T27" s="128">
        <f>(R27+I27)/(R58+'Table I'!G11-'Table I'!G9)*100</f>
        <v>0.44630813953488369</v>
      </c>
      <c r="U27" s="128">
        <f>+U20+U21+U22+U23+U24+U25+U26</f>
        <v>0</v>
      </c>
      <c r="V27" s="128">
        <v>0</v>
      </c>
      <c r="W27" s="128">
        <f>+W20+W21+W22+W23+W24+W25+W26</f>
        <v>0</v>
      </c>
      <c r="X27" s="128">
        <v>0</v>
      </c>
      <c r="Y27" s="128">
        <f>+Y20+Y21+Y22+Y23+Y24+Y25+Y26</f>
        <v>0</v>
      </c>
      <c r="Z27" s="128">
        <v>0</v>
      </c>
      <c r="AA27" s="128">
        <f>+AA20+AA21+AA22+AA23+AA24+AA25+AA26</f>
        <v>0</v>
      </c>
      <c r="AB27" s="128">
        <v>0</v>
      </c>
      <c r="AC27" s="128">
        <f>+AC20+AC21+AC22+AC23+AC24+AC25+AC26</f>
        <v>0</v>
      </c>
      <c r="AD27" s="128">
        <v>0</v>
      </c>
      <c r="AE27" s="128">
        <f>+AE20+AE21+AE22+AE23+AE24+AE25+AE26</f>
        <v>46059</v>
      </c>
      <c r="AF27" s="126"/>
      <c r="AG27" s="126"/>
      <c r="AH27" s="126"/>
    </row>
    <row r="28" spans="1:34" s="110" customFormat="1" ht="24" x14ac:dyDescent="0.2">
      <c r="A28" s="129">
        <v>3</v>
      </c>
      <c r="B28" s="130"/>
      <c r="C28" s="130" t="s">
        <v>240</v>
      </c>
      <c r="D28" s="130"/>
      <c r="E28" s="130"/>
      <c r="F28" s="130"/>
      <c r="G28" s="130"/>
      <c r="H28" s="130"/>
      <c r="I28" s="130">
        <f t="shared" si="0"/>
        <v>0</v>
      </c>
      <c r="J28" s="132">
        <f>(I28/('Table I'!G11-'Table I'!G9)*100)</f>
        <v>0</v>
      </c>
      <c r="K28" s="130"/>
      <c r="L28" s="130"/>
      <c r="M28" s="130">
        <f t="shared" si="1"/>
        <v>0</v>
      </c>
      <c r="N28" s="132">
        <f>(M28)/'Table I'!K11*100</f>
        <v>0</v>
      </c>
      <c r="O28" s="132"/>
      <c r="P28" s="132"/>
      <c r="Q28" s="132"/>
      <c r="R28" s="132"/>
      <c r="S28" s="132">
        <f t="shared" si="2"/>
        <v>0</v>
      </c>
      <c r="T28" s="132">
        <f>(R28+I28)/(R58+'Table I'!G11-'Table I'!G9)*100</f>
        <v>0</v>
      </c>
      <c r="U28" s="132"/>
      <c r="V28" s="132">
        <v>0</v>
      </c>
      <c r="W28" s="132"/>
      <c r="X28" s="132">
        <v>0</v>
      </c>
      <c r="Y28" s="132"/>
      <c r="Z28" s="132">
        <v>0</v>
      </c>
      <c r="AA28" s="132"/>
      <c r="AB28" s="132">
        <v>0</v>
      </c>
      <c r="AC28" s="132"/>
      <c r="AD28" s="132">
        <v>0</v>
      </c>
      <c r="AE28" s="132"/>
      <c r="AF28" s="130"/>
      <c r="AG28" s="130"/>
      <c r="AH28" s="130"/>
    </row>
    <row r="29" spans="1:34" s="111" customFormat="1" ht="36" x14ac:dyDescent="0.2">
      <c r="A29" s="117"/>
      <c r="B29" s="118" t="s">
        <v>241</v>
      </c>
      <c r="C29" s="118" t="s">
        <v>242</v>
      </c>
      <c r="D29" s="118"/>
      <c r="E29" s="118">
        <v>0</v>
      </c>
      <c r="F29" s="118">
        <v>0</v>
      </c>
      <c r="G29" s="118">
        <v>0</v>
      </c>
      <c r="H29" s="118"/>
      <c r="I29" s="118">
        <f t="shared" si="0"/>
        <v>0</v>
      </c>
      <c r="J29" s="120">
        <f>(I29/('Table I'!G11-'Table I'!G9)*100)</f>
        <v>0</v>
      </c>
      <c r="K29" s="118">
        <v>0</v>
      </c>
      <c r="L29" s="118"/>
      <c r="M29" s="118">
        <f t="shared" si="1"/>
        <v>0</v>
      </c>
      <c r="N29" s="120">
        <f>(M29)/'Table I'!K11*100</f>
        <v>0</v>
      </c>
      <c r="O29" s="120"/>
      <c r="P29" s="120"/>
      <c r="Q29" s="120"/>
      <c r="R29" s="120">
        <v>0</v>
      </c>
      <c r="S29" s="120">
        <f t="shared" si="2"/>
        <v>0</v>
      </c>
      <c r="T29" s="120">
        <f>(R29+I29)/(R58+'Table I'!G11-'Table I'!G9)*100</f>
        <v>0</v>
      </c>
      <c r="U29" s="120">
        <v>0</v>
      </c>
      <c r="V29" s="120">
        <v>0</v>
      </c>
      <c r="W29" s="120"/>
      <c r="X29" s="120">
        <v>0</v>
      </c>
      <c r="Y29" s="120">
        <v>0</v>
      </c>
      <c r="Z29" s="120">
        <v>0</v>
      </c>
      <c r="AA29" s="120">
        <v>0</v>
      </c>
      <c r="AB29" s="120">
        <v>0</v>
      </c>
      <c r="AC29" s="120">
        <f>SUM(W29+Y29+AA29)</f>
        <v>0</v>
      </c>
      <c r="AD29" s="120">
        <v>0</v>
      </c>
      <c r="AE29" s="120">
        <v>0</v>
      </c>
      <c r="AF29" s="118"/>
      <c r="AG29" s="118"/>
      <c r="AH29" s="118"/>
    </row>
    <row r="30" spans="1:34" s="111" customFormat="1" ht="24" x14ac:dyDescent="0.2">
      <c r="A30" s="117"/>
      <c r="B30" s="118" t="s">
        <v>243</v>
      </c>
      <c r="C30" s="118" t="s">
        <v>244</v>
      </c>
      <c r="D30" s="118"/>
      <c r="E30" s="118">
        <v>0</v>
      </c>
      <c r="F30" s="118">
        <v>0</v>
      </c>
      <c r="G30" s="118">
        <v>0</v>
      </c>
      <c r="H30" s="118"/>
      <c r="I30" s="118">
        <f t="shared" si="0"/>
        <v>0</v>
      </c>
      <c r="J30" s="120">
        <f>(I30/('Table I'!G11-'Table I'!G9)*100)</f>
        <v>0</v>
      </c>
      <c r="K30" s="118">
        <v>0</v>
      </c>
      <c r="L30" s="118"/>
      <c r="M30" s="118">
        <f t="shared" si="1"/>
        <v>0</v>
      </c>
      <c r="N30" s="120">
        <f>(M30)/'Table I'!K11*100</f>
        <v>0</v>
      </c>
      <c r="O30" s="120"/>
      <c r="P30" s="120"/>
      <c r="Q30" s="120"/>
      <c r="R30" s="120">
        <v>0</v>
      </c>
      <c r="S30" s="120">
        <f t="shared" si="2"/>
        <v>0</v>
      </c>
      <c r="T30" s="120">
        <f>(R30+I30)/(R58+'Table I'!G11-'Table I'!G9)*100</f>
        <v>0</v>
      </c>
      <c r="U30" s="120">
        <v>0</v>
      </c>
      <c r="V30" s="120">
        <v>0</v>
      </c>
      <c r="W30" s="120"/>
      <c r="X30" s="120">
        <v>0</v>
      </c>
      <c r="Y30" s="120">
        <v>0</v>
      </c>
      <c r="Z30" s="120">
        <v>0</v>
      </c>
      <c r="AA30" s="120">
        <v>0</v>
      </c>
      <c r="AB30" s="120">
        <v>0</v>
      </c>
      <c r="AC30" s="120">
        <f>SUM(W30+Y30+AA30)</f>
        <v>0</v>
      </c>
      <c r="AD30" s="120">
        <v>0</v>
      </c>
      <c r="AE30" s="120">
        <v>0</v>
      </c>
      <c r="AF30" s="118"/>
      <c r="AG30" s="118"/>
      <c r="AH30" s="118"/>
    </row>
    <row r="31" spans="1:34" s="111" customFormat="1" ht="24" x14ac:dyDescent="0.2">
      <c r="A31" s="117"/>
      <c r="B31" s="118" t="s">
        <v>245</v>
      </c>
      <c r="C31" s="118" t="s">
        <v>244</v>
      </c>
      <c r="D31" s="118"/>
      <c r="E31" s="118">
        <v>0</v>
      </c>
      <c r="F31" s="118">
        <v>0</v>
      </c>
      <c r="G31" s="118">
        <v>0</v>
      </c>
      <c r="H31" s="118"/>
      <c r="I31" s="118">
        <f t="shared" si="0"/>
        <v>0</v>
      </c>
      <c r="J31" s="120">
        <f>(I31/('Table I'!G11-'Table I'!G9)*100)</f>
        <v>0</v>
      </c>
      <c r="K31" s="118">
        <v>0</v>
      </c>
      <c r="L31" s="118"/>
      <c r="M31" s="118">
        <f t="shared" si="1"/>
        <v>0</v>
      </c>
      <c r="N31" s="120">
        <f>(M31)/'Table I'!K11*100</f>
        <v>0</v>
      </c>
      <c r="O31" s="120"/>
      <c r="P31" s="120"/>
      <c r="Q31" s="120"/>
      <c r="R31" s="120">
        <v>0</v>
      </c>
      <c r="S31" s="120">
        <f t="shared" si="2"/>
        <v>0</v>
      </c>
      <c r="T31" s="120">
        <f>(R31+I31)/(R58+'Table I'!G11-'Table I'!G9)*100</f>
        <v>0</v>
      </c>
      <c r="U31" s="120">
        <v>0</v>
      </c>
      <c r="V31" s="120">
        <v>0</v>
      </c>
      <c r="W31" s="120"/>
      <c r="X31" s="120">
        <v>0</v>
      </c>
      <c r="Y31" s="120">
        <v>0</v>
      </c>
      <c r="Z31" s="120">
        <v>0</v>
      </c>
      <c r="AA31" s="120">
        <v>0</v>
      </c>
      <c r="AB31" s="120">
        <v>0</v>
      </c>
      <c r="AC31" s="120">
        <f>SUM(W31+Y31+AA31)</f>
        <v>0</v>
      </c>
      <c r="AD31" s="120">
        <v>0</v>
      </c>
      <c r="AE31" s="120">
        <v>0</v>
      </c>
      <c r="AF31" s="118"/>
      <c r="AG31" s="118"/>
      <c r="AH31" s="118"/>
    </row>
    <row r="32" spans="1:34" s="112" customFormat="1" x14ac:dyDescent="0.2">
      <c r="A32" s="125"/>
      <c r="B32" s="126"/>
      <c r="C32" s="126" t="s">
        <v>246</v>
      </c>
      <c r="D32" s="126"/>
      <c r="E32" s="126">
        <f>+E29+E30+E31</f>
        <v>0</v>
      </c>
      <c r="F32" s="126">
        <f>+F29+F30+F31</f>
        <v>0</v>
      </c>
      <c r="G32" s="126">
        <f>+G29+G30+G31</f>
        <v>0</v>
      </c>
      <c r="H32" s="126">
        <f>+H29+H30+H31</f>
        <v>0</v>
      </c>
      <c r="I32" s="126">
        <f t="shared" si="0"/>
        <v>0</v>
      </c>
      <c r="J32" s="128">
        <f>(I32/('Table I'!G11-'Table I'!G9)*100)</f>
        <v>0</v>
      </c>
      <c r="K32" s="126">
        <f>+K29+K30+K31</f>
        <v>0</v>
      </c>
      <c r="L32" s="126">
        <f>+L29+L30+L31</f>
        <v>0</v>
      </c>
      <c r="M32" s="126">
        <f t="shared" si="1"/>
        <v>0</v>
      </c>
      <c r="N32" s="128">
        <f>(M32)/'Table I'!K11*100</f>
        <v>0</v>
      </c>
      <c r="O32" s="128">
        <f>+O29+O30+O31</f>
        <v>0</v>
      </c>
      <c r="P32" s="128">
        <f>+P29+P30+P31</f>
        <v>0</v>
      </c>
      <c r="Q32" s="128">
        <f>+Q29+Q30+Q31</f>
        <v>0</v>
      </c>
      <c r="R32" s="128">
        <f>+R29+R30+R31</f>
        <v>0</v>
      </c>
      <c r="S32" s="128">
        <f t="shared" si="2"/>
        <v>0</v>
      </c>
      <c r="T32" s="128">
        <f>(R32+I32)/(R58+'Table I'!G11-'Table I'!G9)*100</f>
        <v>0</v>
      </c>
      <c r="U32" s="128">
        <f>+U29+U30+U31</f>
        <v>0</v>
      </c>
      <c r="V32" s="128">
        <v>0</v>
      </c>
      <c r="W32" s="128">
        <f>+W29+W30+W31</f>
        <v>0</v>
      </c>
      <c r="X32" s="128">
        <v>0</v>
      </c>
      <c r="Y32" s="128">
        <f>+Y29+Y30+Y31</f>
        <v>0</v>
      </c>
      <c r="Z32" s="128">
        <v>0</v>
      </c>
      <c r="AA32" s="128">
        <f>+AA29+AA30+AA31</f>
        <v>0</v>
      </c>
      <c r="AB32" s="128">
        <v>0</v>
      </c>
      <c r="AC32" s="128">
        <f>+AC29+AC30+AC31</f>
        <v>0</v>
      </c>
      <c r="AD32" s="128">
        <v>0</v>
      </c>
      <c r="AE32" s="128">
        <f>+AE29+AE30+AE31</f>
        <v>0</v>
      </c>
      <c r="AF32" s="126"/>
      <c r="AG32" s="126"/>
      <c r="AH32" s="126"/>
    </row>
    <row r="33" spans="1:34" s="110" customFormat="1" x14ac:dyDescent="0.2">
      <c r="A33" s="129">
        <v>4</v>
      </c>
      <c r="B33" s="130"/>
      <c r="C33" s="130" t="s">
        <v>247</v>
      </c>
      <c r="D33" s="130"/>
      <c r="E33" s="130"/>
      <c r="F33" s="130"/>
      <c r="G33" s="130"/>
      <c r="H33" s="130"/>
      <c r="I33" s="130">
        <f t="shared" si="0"/>
        <v>0</v>
      </c>
      <c r="J33" s="132">
        <f>(I33/('Table I'!G11-'Table I'!G9)*100)</f>
        <v>0</v>
      </c>
      <c r="K33" s="130"/>
      <c r="L33" s="130"/>
      <c r="M33" s="130">
        <f t="shared" si="1"/>
        <v>0</v>
      </c>
      <c r="N33" s="132">
        <f>(M33)/'Table I'!K11*100</f>
        <v>0</v>
      </c>
      <c r="O33" s="132"/>
      <c r="P33" s="132"/>
      <c r="Q33" s="132"/>
      <c r="R33" s="132"/>
      <c r="S33" s="132">
        <f t="shared" si="2"/>
        <v>0</v>
      </c>
      <c r="T33" s="132">
        <f>(R33+I33)/(R58+'Table I'!G11-'Table I'!G9)*100</f>
        <v>0</v>
      </c>
      <c r="U33" s="132"/>
      <c r="V33" s="132">
        <v>0</v>
      </c>
      <c r="W33" s="132"/>
      <c r="X33" s="132">
        <v>0</v>
      </c>
      <c r="Y33" s="132"/>
      <c r="Z33" s="132">
        <v>0</v>
      </c>
      <c r="AA33" s="132"/>
      <c r="AB33" s="132">
        <v>0</v>
      </c>
      <c r="AC33" s="132"/>
      <c r="AD33" s="132">
        <v>0</v>
      </c>
      <c r="AE33" s="132"/>
      <c r="AF33" s="130"/>
      <c r="AG33" s="130"/>
      <c r="AH33" s="130"/>
    </row>
    <row r="34" spans="1:34" s="111" customFormat="1" ht="24" x14ac:dyDescent="0.2">
      <c r="A34" s="117"/>
      <c r="B34" s="118" t="s">
        <v>176</v>
      </c>
      <c r="C34" s="118" t="s">
        <v>248</v>
      </c>
      <c r="D34" s="118"/>
      <c r="E34" s="118">
        <v>0</v>
      </c>
      <c r="F34" s="118">
        <v>0</v>
      </c>
      <c r="G34" s="118">
        <v>0</v>
      </c>
      <c r="H34" s="118"/>
      <c r="I34" s="118">
        <f t="shared" si="0"/>
        <v>0</v>
      </c>
      <c r="J34" s="120">
        <f>(I34/('Table I'!G11-'Table I'!G9)*100)</f>
        <v>0</v>
      </c>
      <c r="K34" s="118">
        <v>0</v>
      </c>
      <c r="L34" s="118"/>
      <c r="M34" s="118">
        <f t="shared" si="1"/>
        <v>0</v>
      </c>
      <c r="N34" s="120">
        <f>(M34)/'Table I'!K11*100</f>
        <v>0</v>
      </c>
      <c r="O34" s="120"/>
      <c r="P34" s="120"/>
      <c r="Q34" s="120"/>
      <c r="R34" s="120">
        <v>0</v>
      </c>
      <c r="S34" s="120">
        <f t="shared" si="2"/>
        <v>0</v>
      </c>
      <c r="T34" s="120">
        <f>(R34+I34)/(R58+'Table I'!G11-'Table I'!G9)*100</f>
        <v>0</v>
      </c>
      <c r="U34" s="120">
        <v>0</v>
      </c>
      <c r="V34" s="120">
        <v>0</v>
      </c>
      <c r="W34" s="120"/>
      <c r="X34" s="120">
        <v>0</v>
      </c>
      <c r="Y34" s="120">
        <v>0</v>
      </c>
      <c r="Z34" s="120">
        <v>0</v>
      </c>
      <c r="AA34" s="120">
        <v>0</v>
      </c>
      <c r="AB34" s="120">
        <v>0</v>
      </c>
      <c r="AC34" s="120">
        <f t="shared" ref="AC34:AC41" si="5">SUM(W34+Y34+AA34)</f>
        <v>0</v>
      </c>
      <c r="AD34" s="120">
        <v>0</v>
      </c>
      <c r="AE34" s="120">
        <v>0</v>
      </c>
      <c r="AF34" s="118"/>
      <c r="AG34" s="118"/>
      <c r="AH34" s="118"/>
    </row>
    <row r="35" spans="1:34" s="111" customFormat="1" ht="48" x14ac:dyDescent="0.2">
      <c r="A35" s="117"/>
      <c r="B35" s="118" t="s">
        <v>198</v>
      </c>
      <c r="C35" s="118" t="s">
        <v>249</v>
      </c>
      <c r="D35" s="118"/>
      <c r="E35" s="118">
        <v>0</v>
      </c>
      <c r="F35" s="118">
        <v>0</v>
      </c>
      <c r="G35" s="118">
        <v>0</v>
      </c>
      <c r="H35" s="118"/>
      <c r="I35" s="118">
        <f t="shared" si="0"/>
        <v>0</v>
      </c>
      <c r="J35" s="120">
        <f>(I35/('Table I'!G11-'Table I'!G9)*100)</f>
        <v>0</v>
      </c>
      <c r="K35" s="118">
        <v>0</v>
      </c>
      <c r="L35" s="118"/>
      <c r="M35" s="118">
        <f t="shared" si="1"/>
        <v>0</v>
      </c>
      <c r="N35" s="120">
        <f>(M35)/'Table I'!K11*100</f>
        <v>0</v>
      </c>
      <c r="O35" s="120"/>
      <c r="P35" s="120"/>
      <c r="Q35" s="120"/>
      <c r="R35" s="120">
        <v>0</v>
      </c>
      <c r="S35" s="120">
        <f t="shared" si="2"/>
        <v>0</v>
      </c>
      <c r="T35" s="120">
        <f>(R35+I35)/(R58+'Table I'!G11-'Table I'!G9)*100</f>
        <v>0</v>
      </c>
      <c r="U35" s="120">
        <v>0</v>
      </c>
      <c r="V35" s="120">
        <v>0</v>
      </c>
      <c r="W35" s="120"/>
      <c r="X35" s="120">
        <v>0</v>
      </c>
      <c r="Y35" s="120">
        <v>0</v>
      </c>
      <c r="Z35" s="120">
        <v>0</v>
      </c>
      <c r="AA35" s="120">
        <v>0</v>
      </c>
      <c r="AB35" s="120">
        <v>0</v>
      </c>
      <c r="AC35" s="120">
        <f t="shared" si="5"/>
        <v>0</v>
      </c>
      <c r="AD35" s="120">
        <v>0</v>
      </c>
      <c r="AE35" s="120">
        <v>0</v>
      </c>
      <c r="AF35" s="118"/>
      <c r="AG35" s="118"/>
      <c r="AH35" s="118"/>
    </row>
    <row r="36" spans="1:34" s="111" customFormat="1" x14ac:dyDescent="0.2">
      <c r="A36" s="117"/>
      <c r="B36" s="118" t="s">
        <v>200</v>
      </c>
      <c r="C36" s="118" t="s">
        <v>250</v>
      </c>
      <c r="D36" s="118"/>
      <c r="E36" s="118">
        <v>0</v>
      </c>
      <c r="F36" s="118">
        <v>0</v>
      </c>
      <c r="G36" s="118">
        <v>0</v>
      </c>
      <c r="H36" s="118"/>
      <c r="I36" s="118">
        <f t="shared" si="0"/>
        <v>0</v>
      </c>
      <c r="J36" s="120">
        <f>(I36/('Table I'!G11-'Table I'!G9)*100)</f>
        <v>0</v>
      </c>
      <c r="K36" s="118">
        <v>0</v>
      </c>
      <c r="L36" s="118"/>
      <c r="M36" s="118">
        <f t="shared" si="1"/>
        <v>0</v>
      </c>
      <c r="N36" s="120">
        <f>(M36)/'Table I'!K11*100</f>
        <v>0</v>
      </c>
      <c r="O36" s="120"/>
      <c r="P36" s="120"/>
      <c r="Q36" s="120"/>
      <c r="R36" s="120">
        <v>0</v>
      </c>
      <c r="S36" s="120">
        <f t="shared" si="2"/>
        <v>0</v>
      </c>
      <c r="T36" s="120">
        <f>(R36+I36)/(R58+'Table I'!G11-'Table I'!G9)*100</f>
        <v>0</v>
      </c>
      <c r="U36" s="120">
        <v>0</v>
      </c>
      <c r="V36" s="120">
        <v>0</v>
      </c>
      <c r="W36" s="120"/>
      <c r="X36" s="120">
        <v>0</v>
      </c>
      <c r="Y36" s="120">
        <v>0</v>
      </c>
      <c r="Z36" s="120">
        <v>0</v>
      </c>
      <c r="AA36" s="120">
        <v>0</v>
      </c>
      <c r="AB36" s="120">
        <v>0</v>
      </c>
      <c r="AC36" s="120">
        <f t="shared" si="5"/>
        <v>0</v>
      </c>
      <c r="AD36" s="120">
        <v>0</v>
      </c>
      <c r="AE36" s="120">
        <v>0</v>
      </c>
      <c r="AF36" s="118"/>
      <c r="AG36" s="118"/>
      <c r="AH36" s="118"/>
    </row>
    <row r="37" spans="1:34" s="111" customFormat="1" ht="72" x14ac:dyDescent="0.2">
      <c r="A37" s="117"/>
      <c r="B37" s="118" t="s">
        <v>202</v>
      </c>
      <c r="C37" s="118" t="s">
        <v>251</v>
      </c>
      <c r="D37" s="118"/>
      <c r="E37" s="118">
        <v>0</v>
      </c>
      <c r="F37" s="118">
        <v>0</v>
      </c>
      <c r="G37" s="118">
        <v>0</v>
      </c>
      <c r="H37" s="118"/>
      <c r="I37" s="118">
        <f t="shared" si="0"/>
        <v>0</v>
      </c>
      <c r="J37" s="120">
        <f>(I37/('Table I'!G11-'Table I'!G9)*100)</f>
        <v>0</v>
      </c>
      <c r="K37" s="118">
        <v>0</v>
      </c>
      <c r="L37" s="118"/>
      <c r="M37" s="118">
        <f t="shared" si="1"/>
        <v>0</v>
      </c>
      <c r="N37" s="120">
        <f>(M37)/'Table I'!K11*100</f>
        <v>0</v>
      </c>
      <c r="O37" s="120"/>
      <c r="P37" s="120"/>
      <c r="Q37" s="120"/>
      <c r="R37" s="120">
        <v>0</v>
      </c>
      <c r="S37" s="120">
        <f t="shared" si="2"/>
        <v>0</v>
      </c>
      <c r="T37" s="120">
        <f>(R37+I37)/(R58+'Table I'!G11-'Table I'!G9)*100</f>
        <v>0</v>
      </c>
      <c r="U37" s="120">
        <v>0</v>
      </c>
      <c r="V37" s="120">
        <v>0</v>
      </c>
      <c r="W37" s="120"/>
      <c r="X37" s="120">
        <v>0</v>
      </c>
      <c r="Y37" s="120">
        <v>0</v>
      </c>
      <c r="Z37" s="120">
        <v>0</v>
      </c>
      <c r="AA37" s="120">
        <v>0</v>
      </c>
      <c r="AB37" s="120">
        <v>0</v>
      </c>
      <c r="AC37" s="120">
        <f t="shared" si="5"/>
        <v>0</v>
      </c>
      <c r="AD37" s="120">
        <v>0</v>
      </c>
      <c r="AE37" s="120">
        <v>0</v>
      </c>
      <c r="AF37" s="118"/>
      <c r="AG37" s="118"/>
      <c r="AH37" s="118"/>
    </row>
    <row r="38" spans="1:34" s="111" customFormat="1" ht="60" x14ac:dyDescent="0.2">
      <c r="A38" s="117"/>
      <c r="B38" s="118" t="s">
        <v>210</v>
      </c>
      <c r="C38" s="118" t="s">
        <v>252</v>
      </c>
      <c r="D38" s="118"/>
      <c r="E38" s="118">
        <v>0</v>
      </c>
      <c r="F38" s="118">
        <v>0</v>
      </c>
      <c r="G38" s="118">
        <v>0</v>
      </c>
      <c r="H38" s="118"/>
      <c r="I38" s="118">
        <f t="shared" si="0"/>
        <v>0</v>
      </c>
      <c r="J38" s="120">
        <f>(I38/('Table I'!G11-'Table I'!G9)*100)</f>
        <v>0</v>
      </c>
      <c r="K38" s="118">
        <v>0</v>
      </c>
      <c r="L38" s="118"/>
      <c r="M38" s="118">
        <f t="shared" si="1"/>
        <v>0</v>
      </c>
      <c r="N38" s="120">
        <f>(M38)/'Table I'!K11*100</f>
        <v>0</v>
      </c>
      <c r="O38" s="120"/>
      <c r="P38" s="120"/>
      <c r="Q38" s="120"/>
      <c r="R38" s="120">
        <v>0</v>
      </c>
      <c r="S38" s="120">
        <f t="shared" si="2"/>
        <v>0</v>
      </c>
      <c r="T38" s="120">
        <f>(R38+I38)/(R58+'Table I'!G11-'Table I'!G9)*100</f>
        <v>0</v>
      </c>
      <c r="U38" s="120">
        <v>0</v>
      </c>
      <c r="V38" s="120">
        <v>0</v>
      </c>
      <c r="W38" s="120"/>
      <c r="X38" s="120">
        <v>0</v>
      </c>
      <c r="Y38" s="120">
        <v>0</v>
      </c>
      <c r="Z38" s="120">
        <v>0</v>
      </c>
      <c r="AA38" s="120">
        <v>0</v>
      </c>
      <c r="AB38" s="120">
        <v>0</v>
      </c>
      <c r="AC38" s="120">
        <f t="shared" si="5"/>
        <v>0</v>
      </c>
      <c r="AD38" s="120">
        <v>0</v>
      </c>
      <c r="AE38" s="120">
        <v>0</v>
      </c>
      <c r="AF38" s="118"/>
      <c r="AG38" s="118"/>
      <c r="AH38" s="118"/>
    </row>
    <row r="39" spans="1:34" s="111" customFormat="1" ht="24" x14ac:dyDescent="0.2">
      <c r="A39" s="117"/>
      <c r="B39" s="118" t="s">
        <v>219</v>
      </c>
      <c r="C39" s="118" t="s">
        <v>253</v>
      </c>
      <c r="D39" s="118"/>
      <c r="E39" s="118">
        <v>0</v>
      </c>
      <c r="F39" s="118">
        <v>0</v>
      </c>
      <c r="G39" s="118">
        <v>0</v>
      </c>
      <c r="H39" s="118"/>
      <c r="I39" s="118">
        <f t="shared" si="0"/>
        <v>0</v>
      </c>
      <c r="J39" s="120">
        <f>(I39/('Table I'!G11-'Table I'!G9)*100)</f>
        <v>0</v>
      </c>
      <c r="K39" s="118">
        <v>0</v>
      </c>
      <c r="L39" s="118"/>
      <c r="M39" s="118">
        <f t="shared" si="1"/>
        <v>0</v>
      </c>
      <c r="N39" s="120">
        <f>(M39)/'Table I'!K11*100</f>
        <v>0</v>
      </c>
      <c r="O39" s="120"/>
      <c r="P39" s="120"/>
      <c r="Q39" s="120"/>
      <c r="R39" s="120">
        <v>0</v>
      </c>
      <c r="S39" s="120">
        <f t="shared" si="2"/>
        <v>0</v>
      </c>
      <c r="T39" s="120">
        <f>(R39+I39)/(R58+'Table I'!G11-'Table I'!G9)*100</f>
        <v>0</v>
      </c>
      <c r="U39" s="120">
        <v>0</v>
      </c>
      <c r="V39" s="120">
        <v>0</v>
      </c>
      <c r="W39" s="120"/>
      <c r="X39" s="120">
        <v>0</v>
      </c>
      <c r="Y39" s="120">
        <v>0</v>
      </c>
      <c r="Z39" s="120">
        <v>0</v>
      </c>
      <c r="AA39" s="120">
        <v>0</v>
      </c>
      <c r="AB39" s="120">
        <v>0</v>
      </c>
      <c r="AC39" s="120">
        <f t="shared" si="5"/>
        <v>0</v>
      </c>
      <c r="AD39" s="120">
        <v>0</v>
      </c>
      <c r="AE39" s="120">
        <v>0</v>
      </c>
      <c r="AF39" s="118"/>
      <c r="AG39" s="118"/>
      <c r="AH39" s="118"/>
    </row>
    <row r="40" spans="1:34" s="111" customFormat="1" ht="36" x14ac:dyDescent="0.2">
      <c r="A40" s="117"/>
      <c r="B40" s="118" t="s">
        <v>221</v>
      </c>
      <c r="C40" s="118" t="s">
        <v>254</v>
      </c>
      <c r="D40" s="118"/>
      <c r="E40" s="118">
        <v>5206</v>
      </c>
      <c r="F40" s="118">
        <v>1544426</v>
      </c>
      <c r="G40" s="118">
        <v>0</v>
      </c>
      <c r="H40" s="118"/>
      <c r="I40" s="118">
        <f t="shared" si="0"/>
        <v>1544426</v>
      </c>
      <c r="J40" s="120">
        <f>(I40/('Table I'!G11-'Table I'!G9)*100)</f>
        <v>14.965368217054264</v>
      </c>
      <c r="K40" s="118">
        <v>1544426</v>
      </c>
      <c r="L40" s="118"/>
      <c r="M40" s="118">
        <f t="shared" si="1"/>
        <v>1544426</v>
      </c>
      <c r="N40" s="120">
        <f>(M40)/'Table I'!K11*100</f>
        <v>14.965368217054264</v>
      </c>
      <c r="O40" s="120"/>
      <c r="P40" s="120"/>
      <c r="Q40" s="120"/>
      <c r="R40" s="120">
        <v>0</v>
      </c>
      <c r="S40" s="120">
        <f t="shared" si="2"/>
        <v>1544426</v>
      </c>
      <c r="T40" s="120">
        <f>(R40+I40)/(R58+'Table I'!G11-'Table I'!G9)*100</f>
        <v>14.965368217054264</v>
      </c>
      <c r="U40" s="120">
        <v>0</v>
      </c>
      <c r="V40" s="120">
        <v>0</v>
      </c>
      <c r="W40" s="120"/>
      <c r="X40" s="120">
        <v>0</v>
      </c>
      <c r="Y40" s="120">
        <v>0</v>
      </c>
      <c r="Z40" s="120">
        <v>0</v>
      </c>
      <c r="AA40" s="120">
        <v>0</v>
      </c>
      <c r="AB40" s="120">
        <v>0</v>
      </c>
      <c r="AC40" s="120">
        <f t="shared" si="5"/>
        <v>0</v>
      </c>
      <c r="AD40" s="120">
        <v>0</v>
      </c>
      <c r="AE40" s="120">
        <v>1544425</v>
      </c>
      <c r="AF40" s="118"/>
      <c r="AG40" s="118"/>
      <c r="AH40" s="118"/>
    </row>
    <row r="41" spans="1:34" s="111" customFormat="1" ht="36" x14ac:dyDescent="0.2">
      <c r="A41" s="117"/>
      <c r="B41" s="118" t="s">
        <v>223</v>
      </c>
      <c r="C41" s="118" t="s">
        <v>255</v>
      </c>
      <c r="D41" s="118"/>
      <c r="E41" s="118">
        <v>14</v>
      </c>
      <c r="F41" s="118">
        <v>1196296</v>
      </c>
      <c r="G41" s="118">
        <v>0</v>
      </c>
      <c r="H41" s="118"/>
      <c r="I41" s="118">
        <f t="shared" si="0"/>
        <v>1196296</v>
      </c>
      <c r="J41" s="120">
        <f>(I41/('Table I'!G11-'Table I'!G9)*100)</f>
        <v>11.592015503875968</v>
      </c>
      <c r="K41" s="118">
        <v>1196296</v>
      </c>
      <c r="L41" s="118"/>
      <c r="M41" s="118">
        <f t="shared" si="1"/>
        <v>1196296</v>
      </c>
      <c r="N41" s="120">
        <f>(M41)/'Table I'!K11*100</f>
        <v>11.592015503875968</v>
      </c>
      <c r="O41" s="120"/>
      <c r="P41" s="120"/>
      <c r="Q41" s="120"/>
      <c r="R41" s="120">
        <v>0</v>
      </c>
      <c r="S41" s="120">
        <f t="shared" si="2"/>
        <v>1196296</v>
      </c>
      <c r="T41" s="120">
        <f>(R41+I41)/(R58+'Table I'!G11-'Table I'!G9)*100</f>
        <v>11.592015503875968</v>
      </c>
      <c r="U41" s="120">
        <v>0</v>
      </c>
      <c r="V41" s="120">
        <v>0</v>
      </c>
      <c r="W41" s="120"/>
      <c r="X41" s="120">
        <v>0</v>
      </c>
      <c r="Y41" s="120">
        <v>0</v>
      </c>
      <c r="Z41" s="120">
        <v>0</v>
      </c>
      <c r="AA41" s="120">
        <v>0</v>
      </c>
      <c r="AB41" s="120">
        <v>0</v>
      </c>
      <c r="AC41" s="120">
        <f t="shared" si="5"/>
        <v>0</v>
      </c>
      <c r="AD41" s="120">
        <v>0</v>
      </c>
      <c r="AE41" s="120">
        <v>1196296</v>
      </c>
      <c r="AF41" s="118"/>
      <c r="AG41" s="118"/>
      <c r="AH41" s="118"/>
    </row>
    <row r="42" spans="1:34" ht="24" x14ac:dyDescent="0.2">
      <c r="A42" s="121"/>
      <c r="B42" s="122"/>
      <c r="C42" s="122" t="s">
        <v>256</v>
      </c>
      <c r="D42" s="122" t="s">
        <v>257</v>
      </c>
      <c r="E42" s="122"/>
      <c r="F42" s="122">
        <v>449648</v>
      </c>
      <c r="G42" s="122">
        <v>0</v>
      </c>
      <c r="H42" s="122"/>
      <c r="I42" s="122">
        <f t="shared" si="0"/>
        <v>449648</v>
      </c>
      <c r="J42" s="124">
        <f>(I42/('Table I'!G11-'Table I'!G9)*100)</f>
        <v>4.3570542635658915</v>
      </c>
      <c r="K42" s="122">
        <v>449648</v>
      </c>
      <c r="L42" s="122"/>
      <c r="M42" s="122">
        <f t="shared" si="1"/>
        <v>449648</v>
      </c>
      <c r="N42" s="124">
        <f>(M42)/'Table I'!K11*100</f>
        <v>4.3570542635658915</v>
      </c>
      <c r="O42" s="124">
        <v>0</v>
      </c>
      <c r="P42" s="124"/>
      <c r="Q42" s="124"/>
      <c r="R42" s="124"/>
      <c r="S42" s="124">
        <f t="shared" si="2"/>
        <v>449648</v>
      </c>
      <c r="T42" s="124">
        <f>(R42+I42)/(R58+'Table I'!G11-'Table I'!G9)*100</f>
        <v>4.3570542635658915</v>
      </c>
      <c r="U42" s="124">
        <v>0</v>
      </c>
      <c r="V42" s="124">
        <v>0</v>
      </c>
      <c r="W42" s="124">
        <v>201415</v>
      </c>
      <c r="X42" s="124">
        <f>(W42)/I42*100</f>
        <v>44.793927694552181</v>
      </c>
      <c r="Y42" s="124"/>
      <c r="Z42" s="124">
        <v>0</v>
      </c>
      <c r="AA42" s="124"/>
      <c r="AB42" s="124">
        <v>0</v>
      </c>
      <c r="AC42" s="124"/>
      <c r="AD42" s="124">
        <v>0</v>
      </c>
      <c r="AE42" s="124">
        <v>449648</v>
      </c>
      <c r="AF42" s="122"/>
      <c r="AG42" s="122"/>
      <c r="AH42" s="122"/>
    </row>
    <row r="43" spans="1:34" x14ac:dyDescent="0.2">
      <c r="A43" s="121"/>
      <c r="B43" s="122"/>
      <c r="C43" s="122" t="s">
        <v>258</v>
      </c>
      <c r="D43" s="122" t="s">
        <v>259</v>
      </c>
      <c r="E43" s="122"/>
      <c r="F43" s="122">
        <v>378133</v>
      </c>
      <c r="G43" s="122">
        <v>0</v>
      </c>
      <c r="H43" s="122"/>
      <c r="I43" s="122">
        <f t="shared" si="0"/>
        <v>378133</v>
      </c>
      <c r="J43" s="124">
        <f>(I43/('Table I'!G11-'Table I'!G9)*100)</f>
        <v>3.6640794573643407</v>
      </c>
      <c r="K43" s="122">
        <v>378133</v>
      </c>
      <c r="L43" s="122"/>
      <c r="M43" s="122">
        <f t="shared" si="1"/>
        <v>378133</v>
      </c>
      <c r="N43" s="124">
        <f>(M43)/'Table I'!K11*100</f>
        <v>3.6640794573643407</v>
      </c>
      <c r="O43" s="124">
        <v>0</v>
      </c>
      <c r="P43" s="124"/>
      <c r="Q43" s="124"/>
      <c r="R43" s="124"/>
      <c r="S43" s="124">
        <f t="shared" si="2"/>
        <v>378133</v>
      </c>
      <c r="T43" s="124">
        <f>(R43+I43)/(R58+'Table I'!G11-'Table I'!G9)*100</f>
        <v>3.6640794573643407</v>
      </c>
      <c r="U43" s="124">
        <v>0</v>
      </c>
      <c r="V43" s="124">
        <v>0</v>
      </c>
      <c r="W43" s="124">
        <v>0</v>
      </c>
      <c r="X43" s="124">
        <v>0</v>
      </c>
      <c r="Y43" s="124"/>
      <c r="Z43" s="124">
        <v>0</v>
      </c>
      <c r="AA43" s="124"/>
      <c r="AB43" s="124">
        <v>0</v>
      </c>
      <c r="AC43" s="124"/>
      <c r="AD43" s="124">
        <v>0</v>
      </c>
      <c r="AE43" s="124">
        <v>378133</v>
      </c>
      <c r="AF43" s="122"/>
      <c r="AG43" s="122"/>
      <c r="AH43" s="122"/>
    </row>
    <row r="44" spans="1:34" s="111" customFormat="1" x14ac:dyDescent="0.2">
      <c r="A44" s="117"/>
      <c r="B44" s="118" t="s">
        <v>225</v>
      </c>
      <c r="C44" s="118" t="s">
        <v>260</v>
      </c>
      <c r="D44" s="118"/>
      <c r="E44" s="118">
        <v>57</v>
      </c>
      <c r="F44" s="118">
        <v>31919</v>
      </c>
      <c r="G44" s="118">
        <v>0</v>
      </c>
      <c r="H44" s="118"/>
      <c r="I44" s="118">
        <f t="shared" si="0"/>
        <v>31919</v>
      </c>
      <c r="J44" s="120">
        <f>(I44/('Table I'!G11-'Table I'!G9)*100)</f>
        <v>0.30929263565891474</v>
      </c>
      <c r="K44" s="118">
        <v>31919</v>
      </c>
      <c r="L44" s="118"/>
      <c r="M44" s="118">
        <f t="shared" si="1"/>
        <v>31919</v>
      </c>
      <c r="N44" s="120">
        <f>(M44)/'Table I'!K11*100</f>
        <v>0.30929263565891474</v>
      </c>
      <c r="O44" s="120"/>
      <c r="P44" s="120"/>
      <c r="Q44" s="120"/>
      <c r="R44" s="120">
        <v>0</v>
      </c>
      <c r="S44" s="120">
        <f t="shared" si="2"/>
        <v>31919</v>
      </c>
      <c r="T44" s="120">
        <f>(R44+I44)/(R58+'Table I'!G11-'Table I'!G9)*100</f>
        <v>0.30929263565891474</v>
      </c>
      <c r="U44" s="120">
        <v>0</v>
      </c>
      <c r="V44" s="120">
        <v>0</v>
      </c>
      <c r="W44" s="120"/>
      <c r="X44" s="120">
        <v>0</v>
      </c>
      <c r="Y44" s="120">
        <v>0</v>
      </c>
      <c r="Z44" s="120">
        <v>0</v>
      </c>
      <c r="AA44" s="120">
        <v>0</v>
      </c>
      <c r="AB44" s="120">
        <v>0</v>
      </c>
      <c r="AC44" s="120">
        <f>SUM(W44+Y44+AA44)</f>
        <v>0</v>
      </c>
      <c r="AD44" s="120">
        <v>0</v>
      </c>
      <c r="AE44" s="120">
        <v>31919</v>
      </c>
      <c r="AF44" s="118"/>
      <c r="AG44" s="118"/>
      <c r="AH44" s="118"/>
    </row>
    <row r="45" spans="1:34" s="111" customFormat="1" x14ac:dyDescent="0.2">
      <c r="A45" s="117"/>
      <c r="B45" s="118" t="s">
        <v>227</v>
      </c>
      <c r="C45" s="118" t="s">
        <v>261</v>
      </c>
      <c r="D45" s="118"/>
      <c r="E45" s="118">
        <v>0</v>
      </c>
      <c r="F45" s="118">
        <v>0</v>
      </c>
      <c r="G45" s="118">
        <v>0</v>
      </c>
      <c r="H45" s="118"/>
      <c r="I45" s="118">
        <f t="shared" si="0"/>
        <v>0</v>
      </c>
      <c r="J45" s="120">
        <f>(I45/('Table I'!G11-'Table I'!G9)*100)</f>
        <v>0</v>
      </c>
      <c r="K45" s="118">
        <v>0</v>
      </c>
      <c r="L45" s="118"/>
      <c r="M45" s="118">
        <f t="shared" si="1"/>
        <v>0</v>
      </c>
      <c r="N45" s="120">
        <f>(M45)/'Table I'!K11*100</f>
        <v>0</v>
      </c>
      <c r="O45" s="120"/>
      <c r="P45" s="120"/>
      <c r="Q45" s="120"/>
      <c r="R45" s="120">
        <v>0</v>
      </c>
      <c r="S45" s="120">
        <f t="shared" si="2"/>
        <v>0</v>
      </c>
      <c r="T45" s="120">
        <f>(R45+I45)/(R58+'Table I'!G11-'Table I'!G9)*100</f>
        <v>0</v>
      </c>
      <c r="U45" s="120">
        <v>0</v>
      </c>
      <c r="V45" s="120">
        <v>0</v>
      </c>
      <c r="W45" s="120"/>
      <c r="X45" s="120">
        <v>0</v>
      </c>
      <c r="Y45" s="120">
        <v>0</v>
      </c>
      <c r="Z45" s="120">
        <v>0</v>
      </c>
      <c r="AA45" s="120">
        <v>0</v>
      </c>
      <c r="AB45" s="120">
        <v>0</v>
      </c>
      <c r="AC45" s="120">
        <f>SUM(W45+Y45+AA45)</f>
        <v>0</v>
      </c>
      <c r="AD45" s="120">
        <v>0</v>
      </c>
      <c r="AE45" s="120">
        <v>0</v>
      </c>
      <c r="AF45" s="118"/>
      <c r="AG45" s="118"/>
      <c r="AH45" s="118"/>
    </row>
    <row r="46" spans="1:34" s="111" customFormat="1" x14ac:dyDescent="0.2">
      <c r="A46" s="117"/>
      <c r="B46" s="118" t="s">
        <v>229</v>
      </c>
      <c r="C46" s="118" t="s">
        <v>262</v>
      </c>
      <c r="D46" s="118"/>
      <c r="E46" s="118">
        <v>0</v>
      </c>
      <c r="F46" s="118">
        <v>0</v>
      </c>
      <c r="G46" s="118">
        <v>0</v>
      </c>
      <c r="H46" s="118"/>
      <c r="I46" s="118">
        <f t="shared" si="0"/>
        <v>0</v>
      </c>
      <c r="J46" s="120">
        <f>(I46/('Table I'!G11-'Table I'!G9)*100)</f>
        <v>0</v>
      </c>
      <c r="K46" s="118">
        <v>0</v>
      </c>
      <c r="L46" s="118"/>
      <c r="M46" s="118">
        <f t="shared" si="1"/>
        <v>0</v>
      </c>
      <c r="N46" s="120">
        <f>(M46)/'Table I'!K11*100</f>
        <v>0</v>
      </c>
      <c r="O46" s="120"/>
      <c r="P46" s="120"/>
      <c r="Q46" s="120"/>
      <c r="R46" s="120">
        <v>0</v>
      </c>
      <c r="S46" s="120">
        <f t="shared" si="2"/>
        <v>0</v>
      </c>
      <c r="T46" s="120">
        <f>(R46+I46)/(R58+'Table I'!G11-'Table I'!G9)*100</f>
        <v>0</v>
      </c>
      <c r="U46" s="120">
        <v>0</v>
      </c>
      <c r="V46" s="120">
        <v>0</v>
      </c>
      <c r="W46" s="120"/>
      <c r="X46" s="120">
        <v>0</v>
      </c>
      <c r="Y46" s="120">
        <v>0</v>
      </c>
      <c r="Z46" s="120">
        <v>0</v>
      </c>
      <c r="AA46" s="120">
        <v>0</v>
      </c>
      <c r="AB46" s="120">
        <v>0</v>
      </c>
      <c r="AC46" s="120">
        <f>SUM(W46+Y46+AA46)</f>
        <v>0</v>
      </c>
      <c r="AD46" s="120">
        <v>0</v>
      </c>
      <c r="AE46" s="120">
        <v>0</v>
      </c>
      <c r="AF46" s="118"/>
      <c r="AG46" s="118"/>
      <c r="AH46" s="118"/>
    </row>
    <row r="47" spans="1:34" s="111" customFormat="1" x14ac:dyDescent="0.2">
      <c r="A47" s="117"/>
      <c r="B47" s="118" t="s">
        <v>263</v>
      </c>
      <c r="C47" s="118" t="s">
        <v>264</v>
      </c>
      <c r="D47" s="118"/>
      <c r="E47" s="118">
        <v>31</v>
      </c>
      <c r="F47" s="118">
        <v>273681</v>
      </c>
      <c r="G47" s="118">
        <v>0</v>
      </c>
      <c r="H47" s="118"/>
      <c r="I47" s="118">
        <f t="shared" si="0"/>
        <v>273681</v>
      </c>
      <c r="J47" s="120">
        <f>(I47/('Table I'!G11-'Table I'!G9)*100)</f>
        <v>2.6519476744186048</v>
      </c>
      <c r="K47" s="118">
        <v>273681</v>
      </c>
      <c r="L47" s="118"/>
      <c r="M47" s="118">
        <f t="shared" si="1"/>
        <v>273681</v>
      </c>
      <c r="N47" s="120">
        <f>(M47)/'Table I'!K11*100</f>
        <v>2.6519476744186048</v>
      </c>
      <c r="O47" s="120"/>
      <c r="P47" s="120"/>
      <c r="Q47" s="120"/>
      <c r="R47" s="120">
        <v>0</v>
      </c>
      <c r="S47" s="120">
        <f t="shared" si="2"/>
        <v>273681</v>
      </c>
      <c r="T47" s="120">
        <f>(R47+I47)/(R58+'Table I'!G11-'Table I'!G9)*100</f>
        <v>2.6519476744186048</v>
      </c>
      <c r="U47" s="120">
        <v>0</v>
      </c>
      <c r="V47" s="120">
        <v>0</v>
      </c>
      <c r="W47" s="120"/>
      <c r="X47" s="120">
        <v>0</v>
      </c>
      <c r="Y47" s="120">
        <v>0</v>
      </c>
      <c r="Z47" s="120">
        <v>0</v>
      </c>
      <c r="AA47" s="120">
        <v>0</v>
      </c>
      <c r="AB47" s="120">
        <v>0</v>
      </c>
      <c r="AC47" s="120">
        <f>SUM(W47+Y47+AA47)</f>
        <v>0</v>
      </c>
      <c r="AD47" s="120">
        <v>0</v>
      </c>
      <c r="AE47" s="120">
        <v>273681</v>
      </c>
      <c r="AF47" s="118"/>
      <c r="AG47" s="118"/>
      <c r="AH47" s="118"/>
    </row>
    <row r="48" spans="1:34" x14ac:dyDescent="0.2">
      <c r="A48" s="121"/>
      <c r="B48" s="122" t="s">
        <v>265</v>
      </c>
      <c r="C48" s="122" t="s">
        <v>238</v>
      </c>
      <c r="D48" s="122"/>
      <c r="E48" s="122"/>
      <c r="F48" s="122"/>
      <c r="G48" s="122"/>
      <c r="H48" s="122"/>
      <c r="I48" s="122"/>
      <c r="J48" s="124"/>
      <c r="K48" s="122"/>
      <c r="L48" s="122"/>
      <c r="M48" s="122"/>
      <c r="N48" s="124"/>
      <c r="O48" s="124"/>
      <c r="P48" s="124"/>
      <c r="Q48" s="124"/>
      <c r="R48" s="124"/>
      <c r="S48" s="124"/>
      <c r="T48" s="124"/>
      <c r="U48" s="124"/>
      <c r="V48" s="124"/>
      <c r="W48" s="124"/>
      <c r="X48" s="124"/>
      <c r="Y48" s="124"/>
      <c r="Z48" s="124"/>
      <c r="AA48" s="124"/>
      <c r="AB48" s="124"/>
      <c r="AC48" s="124"/>
      <c r="AD48" s="124"/>
      <c r="AE48" s="124"/>
      <c r="AF48" s="122"/>
      <c r="AG48" s="122"/>
      <c r="AH48" s="122"/>
    </row>
    <row r="49" spans="1:34" s="111" customFormat="1" x14ac:dyDescent="0.2">
      <c r="A49" s="117"/>
      <c r="B49" s="118" t="s">
        <v>266</v>
      </c>
      <c r="C49" s="118" t="s">
        <v>267</v>
      </c>
      <c r="D49" s="118"/>
      <c r="E49" s="118">
        <v>0</v>
      </c>
      <c r="F49" s="118">
        <v>0</v>
      </c>
      <c r="G49" s="118">
        <v>0</v>
      </c>
      <c r="H49" s="118"/>
      <c r="I49" s="118">
        <f t="shared" ref="I49:I57" si="6">F49+G49+H49</f>
        <v>0</v>
      </c>
      <c r="J49" s="120">
        <f>(I49/('Table I'!G11-'Table I'!G9)*100)</f>
        <v>0</v>
      </c>
      <c r="K49" s="118">
        <v>0</v>
      </c>
      <c r="L49" s="118"/>
      <c r="M49" s="118">
        <f t="shared" ref="M49:M57" si="7">K49+L49</f>
        <v>0</v>
      </c>
      <c r="N49" s="120">
        <f>(M49)/'Table I'!K11*100</f>
        <v>0</v>
      </c>
      <c r="O49" s="120"/>
      <c r="P49" s="120"/>
      <c r="Q49" s="120"/>
      <c r="R49" s="120">
        <v>0</v>
      </c>
      <c r="S49" s="120">
        <f t="shared" ref="S49:S57" si="8">SUM(I49+R49)</f>
        <v>0</v>
      </c>
      <c r="T49" s="120">
        <f>(R49+I49)/(R58+'Table I'!G11-'Table I'!G9)*100</f>
        <v>0</v>
      </c>
      <c r="U49" s="120">
        <v>0</v>
      </c>
      <c r="V49" s="120">
        <v>0</v>
      </c>
      <c r="W49" s="120"/>
      <c r="X49" s="120">
        <v>0</v>
      </c>
      <c r="Y49" s="120">
        <v>0</v>
      </c>
      <c r="Z49" s="120">
        <v>0</v>
      </c>
      <c r="AA49" s="120">
        <v>0</v>
      </c>
      <c r="AB49" s="120">
        <v>0</v>
      </c>
      <c r="AC49" s="120">
        <f t="shared" ref="AC49:AC56" si="9">SUM(W49+Y49+AA49)</f>
        <v>0</v>
      </c>
      <c r="AD49" s="120">
        <v>0</v>
      </c>
      <c r="AE49" s="120">
        <v>0</v>
      </c>
      <c r="AF49" s="118"/>
      <c r="AG49" s="118"/>
      <c r="AH49" s="118"/>
    </row>
    <row r="50" spans="1:34" s="111" customFormat="1" ht="36" x14ac:dyDescent="0.2">
      <c r="A50" s="117"/>
      <c r="B50" s="118" t="s">
        <v>268</v>
      </c>
      <c r="C50" s="118" t="s">
        <v>269</v>
      </c>
      <c r="D50" s="118"/>
      <c r="E50" s="118">
        <v>0</v>
      </c>
      <c r="F50" s="118">
        <v>0</v>
      </c>
      <c r="G50" s="118">
        <v>0</v>
      </c>
      <c r="H50" s="118"/>
      <c r="I50" s="118">
        <f t="shared" si="6"/>
        <v>0</v>
      </c>
      <c r="J50" s="120">
        <f>(I50/('Table I'!G11-'Table I'!G9)*100)</f>
        <v>0</v>
      </c>
      <c r="K50" s="118">
        <v>0</v>
      </c>
      <c r="L50" s="118"/>
      <c r="M50" s="118">
        <f t="shared" si="7"/>
        <v>0</v>
      </c>
      <c r="N50" s="120">
        <f>(M50)/'Table I'!K11*100</f>
        <v>0</v>
      </c>
      <c r="O50" s="120"/>
      <c r="P50" s="120"/>
      <c r="Q50" s="120"/>
      <c r="R50" s="120">
        <v>0</v>
      </c>
      <c r="S50" s="120">
        <f t="shared" si="8"/>
        <v>0</v>
      </c>
      <c r="T50" s="120">
        <f>(R50+I50)/(R58+'Table I'!G11-'Table I'!G9)*100</f>
        <v>0</v>
      </c>
      <c r="U50" s="120">
        <v>0</v>
      </c>
      <c r="V50" s="120">
        <v>0</v>
      </c>
      <c r="W50" s="120"/>
      <c r="X50" s="120">
        <v>0</v>
      </c>
      <c r="Y50" s="120">
        <v>0</v>
      </c>
      <c r="Z50" s="120">
        <v>0</v>
      </c>
      <c r="AA50" s="120">
        <v>0</v>
      </c>
      <c r="AB50" s="120">
        <v>0</v>
      </c>
      <c r="AC50" s="120">
        <f t="shared" si="9"/>
        <v>0</v>
      </c>
      <c r="AD50" s="120">
        <v>0</v>
      </c>
      <c r="AE50" s="120">
        <v>0</v>
      </c>
      <c r="AF50" s="118"/>
      <c r="AG50" s="118"/>
      <c r="AH50" s="118"/>
    </row>
    <row r="51" spans="1:34" s="111" customFormat="1" x14ac:dyDescent="0.2">
      <c r="A51" s="117"/>
      <c r="B51" s="118" t="s">
        <v>270</v>
      </c>
      <c r="C51" s="118" t="s">
        <v>271</v>
      </c>
      <c r="D51" s="118"/>
      <c r="E51" s="118">
        <v>74</v>
      </c>
      <c r="F51" s="118">
        <v>224550</v>
      </c>
      <c r="G51" s="118">
        <v>0</v>
      </c>
      <c r="H51" s="118"/>
      <c r="I51" s="118">
        <f t="shared" si="6"/>
        <v>224550</v>
      </c>
      <c r="J51" s="120">
        <f>(I51/('Table I'!G11-'Table I'!G9)*100)</f>
        <v>2.1758720930232558</v>
      </c>
      <c r="K51" s="118">
        <v>224550</v>
      </c>
      <c r="L51" s="118"/>
      <c r="M51" s="118">
        <f t="shared" si="7"/>
        <v>224550</v>
      </c>
      <c r="N51" s="120">
        <f>(M51)/'Table I'!K11*100</f>
        <v>2.1758720930232558</v>
      </c>
      <c r="O51" s="120"/>
      <c r="P51" s="120"/>
      <c r="Q51" s="120"/>
      <c r="R51" s="120">
        <v>0</v>
      </c>
      <c r="S51" s="120">
        <f t="shared" si="8"/>
        <v>224550</v>
      </c>
      <c r="T51" s="120">
        <f>(R51+I51)/(R58+'Table I'!G11-'Table I'!G9)*100</f>
        <v>2.1758720930232558</v>
      </c>
      <c r="U51" s="120">
        <v>0</v>
      </c>
      <c r="V51" s="120">
        <v>0</v>
      </c>
      <c r="W51" s="120"/>
      <c r="X51" s="120">
        <v>0</v>
      </c>
      <c r="Y51" s="120">
        <v>0</v>
      </c>
      <c r="Z51" s="120">
        <v>0</v>
      </c>
      <c r="AA51" s="120">
        <v>0</v>
      </c>
      <c r="AB51" s="120">
        <v>0</v>
      </c>
      <c r="AC51" s="120">
        <f t="shared" si="9"/>
        <v>0</v>
      </c>
      <c r="AD51" s="120">
        <v>0</v>
      </c>
      <c r="AE51" s="120">
        <v>224550</v>
      </c>
      <c r="AF51" s="118"/>
      <c r="AG51" s="118"/>
      <c r="AH51" s="118"/>
    </row>
    <row r="52" spans="1:34" s="111" customFormat="1" x14ac:dyDescent="0.2">
      <c r="A52" s="117"/>
      <c r="B52" s="118" t="s">
        <v>272</v>
      </c>
      <c r="C52" s="118" t="s">
        <v>273</v>
      </c>
      <c r="D52" s="118"/>
      <c r="E52" s="118">
        <v>0</v>
      </c>
      <c r="F52" s="118">
        <v>0</v>
      </c>
      <c r="G52" s="118">
        <v>0</v>
      </c>
      <c r="H52" s="118"/>
      <c r="I52" s="118">
        <f t="shared" si="6"/>
        <v>0</v>
      </c>
      <c r="J52" s="120">
        <f>(I52/('Table I'!G11-'Table I'!G9)*100)</f>
        <v>0</v>
      </c>
      <c r="K52" s="118">
        <v>0</v>
      </c>
      <c r="L52" s="118"/>
      <c r="M52" s="118">
        <f t="shared" si="7"/>
        <v>0</v>
      </c>
      <c r="N52" s="120">
        <f>(M52)/'Table I'!K11*100</f>
        <v>0</v>
      </c>
      <c r="O52" s="120"/>
      <c r="P52" s="120"/>
      <c r="Q52" s="120"/>
      <c r="R52" s="120">
        <v>0</v>
      </c>
      <c r="S52" s="120">
        <f t="shared" si="8"/>
        <v>0</v>
      </c>
      <c r="T52" s="120">
        <f>(R52+I52)/(R58+'Table I'!G11-'Table I'!G9)*100</f>
        <v>0</v>
      </c>
      <c r="U52" s="120">
        <v>0</v>
      </c>
      <c r="V52" s="120">
        <v>0</v>
      </c>
      <c r="W52" s="120"/>
      <c r="X52" s="120">
        <v>0</v>
      </c>
      <c r="Y52" s="120">
        <v>0</v>
      </c>
      <c r="Z52" s="120">
        <v>0</v>
      </c>
      <c r="AA52" s="120">
        <v>0</v>
      </c>
      <c r="AB52" s="120">
        <v>0</v>
      </c>
      <c r="AC52" s="120">
        <f t="shared" si="9"/>
        <v>0</v>
      </c>
      <c r="AD52" s="120">
        <v>0</v>
      </c>
      <c r="AE52" s="120">
        <v>0</v>
      </c>
      <c r="AF52" s="118"/>
      <c r="AG52" s="118"/>
      <c r="AH52" s="118"/>
    </row>
    <row r="53" spans="1:34" s="111" customFormat="1" x14ac:dyDescent="0.2">
      <c r="A53" s="117"/>
      <c r="B53" s="118" t="s">
        <v>274</v>
      </c>
      <c r="C53" s="118" t="s">
        <v>275</v>
      </c>
      <c r="D53" s="118"/>
      <c r="E53" s="118">
        <v>5</v>
      </c>
      <c r="F53" s="118">
        <v>6871</v>
      </c>
      <c r="G53" s="118">
        <v>0</v>
      </c>
      <c r="H53" s="118"/>
      <c r="I53" s="118">
        <f t="shared" si="6"/>
        <v>6871</v>
      </c>
      <c r="J53" s="120">
        <f>(I53/('Table I'!G11-'Table I'!G9)*100)</f>
        <v>6.657945736434108E-2</v>
      </c>
      <c r="K53" s="118">
        <v>6871</v>
      </c>
      <c r="L53" s="118"/>
      <c r="M53" s="118">
        <f t="shared" si="7"/>
        <v>6871</v>
      </c>
      <c r="N53" s="120">
        <f>(M53)/'Table I'!K11*100</f>
        <v>6.657945736434108E-2</v>
      </c>
      <c r="O53" s="120"/>
      <c r="P53" s="120"/>
      <c r="Q53" s="120"/>
      <c r="R53" s="120">
        <v>0</v>
      </c>
      <c r="S53" s="120">
        <f t="shared" si="8"/>
        <v>6871</v>
      </c>
      <c r="T53" s="120">
        <f>(R53+I53)/(R58+'Table I'!G11-'Table I'!G9)*100</f>
        <v>6.657945736434108E-2</v>
      </c>
      <c r="U53" s="120">
        <v>0</v>
      </c>
      <c r="V53" s="120">
        <v>0</v>
      </c>
      <c r="W53" s="120"/>
      <c r="X53" s="120">
        <v>0</v>
      </c>
      <c r="Y53" s="120">
        <v>0</v>
      </c>
      <c r="Z53" s="120">
        <v>0</v>
      </c>
      <c r="AA53" s="120">
        <v>0</v>
      </c>
      <c r="AB53" s="120">
        <v>0</v>
      </c>
      <c r="AC53" s="120">
        <f t="shared" si="9"/>
        <v>0</v>
      </c>
      <c r="AD53" s="120">
        <v>0</v>
      </c>
      <c r="AE53" s="120">
        <v>6871</v>
      </c>
      <c r="AF53" s="118"/>
      <c r="AG53" s="118"/>
      <c r="AH53" s="118"/>
    </row>
    <row r="54" spans="1:34" s="111" customFormat="1" x14ac:dyDescent="0.2">
      <c r="A54" s="117"/>
      <c r="B54" s="118" t="s">
        <v>276</v>
      </c>
      <c r="C54" s="118" t="s">
        <v>277</v>
      </c>
      <c r="D54" s="118"/>
      <c r="E54" s="118">
        <v>0</v>
      </c>
      <c r="F54" s="118">
        <v>0</v>
      </c>
      <c r="G54" s="118">
        <v>0</v>
      </c>
      <c r="H54" s="118"/>
      <c r="I54" s="118">
        <f t="shared" si="6"/>
        <v>0</v>
      </c>
      <c r="J54" s="120">
        <f>(I54/('Table I'!G11-'Table I'!G9)*100)</f>
        <v>0</v>
      </c>
      <c r="K54" s="118">
        <v>0</v>
      </c>
      <c r="L54" s="118"/>
      <c r="M54" s="118">
        <f t="shared" si="7"/>
        <v>0</v>
      </c>
      <c r="N54" s="120">
        <f>(M54)/'Table I'!K11*100</f>
        <v>0</v>
      </c>
      <c r="O54" s="120"/>
      <c r="P54" s="120"/>
      <c r="Q54" s="120"/>
      <c r="R54" s="120">
        <v>0</v>
      </c>
      <c r="S54" s="120">
        <f t="shared" si="8"/>
        <v>0</v>
      </c>
      <c r="T54" s="120">
        <f>(R54+I54)/(R58+'Table I'!G11-'Table I'!G9)*100</f>
        <v>0</v>
      </c>
      <c r="U54" s="120">
        <v>0</v>
      </c>
      <c r="V54" s="120">
        <v>0</v>
      </c>
      <c r="W54" s="120"/>
      <c r="X54" s="120">
        <v>0</v>
      </c>
      <c r="Y54" s="120">
        <v>0</v>
      </c>
      <c r="Z54" s="120">
        <v>0</v>
      </c>
      <c r="AA54" s="120">
        <v>0</v>
      </c>
      <c r="AB54" s="120">
        <v>0</v>
      </c>
      <c r="AC54" s="120">
        <f t="shared" si="9"/>
        <v>0</v>
      </c>
      <c r="AD54" s="120">
        <v>0</v>
      </c>
      <c r="AE54" s="120">
        <v>0</v>
      </c>
      <c r="AF54" s="118"/>
      <c r="AG54" s="118"/>
      <c r="AH54" s="118"/>
    </row>
    <row r="55" spans="1:34" s="111" customFormat="1" x14ac:dyDescent="0.2">
      <c r="A55" s="117"/>
      <c r="B55" s="118" t="s">
        <v>278</v>
      </c>
      <c r="C55" s="118" t="s">
        <v>279</v>
      </c>
      <c r="D55" s="118"/>
      <c r="E55" s="118">
        <v>0</v>
      </c>
      <c r="F55" s="118">
        <v>0</v>
      </c>
      <c r="G55" s="118">
        <v>0</v>
      </c>
      <c r="H55" s="118"/>
      <c r="I55" s="118">
        <f t="shared" si="6"/>
        <v>0</v>
      </c>
      <c r="J55" s="120">
        <f>(I55/('Table I'!G11-'Table I'!G9)*100)</f>
        <v>0</v>
      </c>
      <c r="K55" s="118">
        <v>0</v>
      </c>
      <c r="L55" s="118"/>
      <c r="M55" s="118">
        <f t="shared" si="7"/>
        <v>0</v>
      </c>
      <c r="N55" s="120">
        <f>(M55)/'Table I'!K11*100</f>
        <v>0</v>
      </c>
      <c r="O55" s="120"/>
      <c r="P55" s="120"/>
      <c r="Q55" s="120"/>
      <c r="R55" s="120">
        <v>0</v>
      </c>
      <c r="S55" s="120">
        <f t="shared" si="8"/>
        <v>0</v>
      </c>
      <c r="T55" s="120">
        <f>(R55+I55)/(R58+'Table I'!G11-'Table I'!G9)*100</f>
        <v>0</v>
      </c>
      <c r="U55" s="120">
        <v>0</v>
      </c>
      <c r="V55" s="120">
        <v>0</v>
      </c>
      <c r="W55" s="120"/>
      <c r="X55" s="120">
        <v>0</v>
      </c>
      <c r="Y55" s="120">
        <v>0</v>
      </c>
      <c r="Z55" s="120">
        <v>0</v>
      </c>
      <c r="AA55" s="120">
        <v>0</v>
      </c>
      <c r="AB55" s="120">
        <v>0</v>
      </c>
      <c r="AC55" s="120">
        <f t="shared" si="9"/>
        <v>0</v>
      </c>
      <c r="AD55" s="120">
        <v>0</v>
      </c>
      <c r="AE55" s="120">
        <v>0</v>
      </c>
      <c r="AF55" s="118"/>
      <c r="AG55" s="118"/>
      <c r="AH55" s="118"/>
    </row>
    <row r="56" spans="1:34" s="111" customFormat="1" x14ac:dyDescent="0.2">
      <c r="A56" s="117"/>
      <c r="B56" s="118" t="s">
        <v>280</v>
      </c>
      <c r="C56" s="118" t="s">
        <v>281</v>
      </c>
      <c r="D56" s="118"/>
      <c r="E56" s="118">
        <v>0</v>
      </c>
      <c r="F56" s="118">
        <v>0</v>
      </c>
      <c r="G56" s="118">
        <v>0</v>
      </c>
      <c r="H56" s="118"/>
      <c r="I56" s="118">
        <f t="shared" si="6"/>
        <v>0</v>
      </c>
      <c r="J56" s="120">
        <f>(I56/('Table I'!G11-'Table I'!G9)*100)</f>
        <v>0</v>
      </c>
      <c r="K56" s="118">
        <v>0</v>
      </c>
      <c r="L56" s="118"/>
      <c r="M56" s="118">
        <f t="shared" si="7"/>
        <v>0</v>
      </c>
      <c r="N56" s="120">
        <f>(M56)/'Table I'!K11*100</f>
        <v>0</v>
      </c>
      <c r="O56" s="120"/>
      <c r="P56" s="120"/>
      <c r="Q56" s="120"/>
      <c r="R56" s="120">
        <v>0</v>
      </c>
      <c r="S56" s="120">
        <f t="shared" si="8"/>
        <v>0</v>
      </c>
      <c r="T56" s="120">
        <f>(R56+I56)/(R58+'Table I'!G11-'Table I'!G9)*100</f>
        <v>0</v>
      </c>
      <c r="U56" s="120">
        <v>0</v>
      </c>
      <c r="V56" s="120">
        <v>0</v>
      </c>
      <c r="W56" s="120"/>
      <c r="X56" s="120">
        <v>0</v>
      </c>
      <c r="Y56" s="120">
        <v>0</v>
      </c>
      <c r="Z56" s="120">
        <v>0</v>
      </c>
      <c r="AA56" s="120">
        <v>0</v>
      </c>
      <c r="AB56" s="120">
        <v>0</v>
      </c>
      <c r="AC56" s="120">
        <f t="shared" si="9"/>
        <v>0</v>
      </c>
      <c r="AD56" s="120">
        <v>0</v>
      </c>
      <c r="AE56" s="120">
        <v>0</v>
      </c>
      <c r="AF56" s="118"/>
      <c r="AG56" s="118"/>
      <c r="AH56" s="118"/>
    </row>
    <row r="57" spans="1:34" s="112" customFormat="1" ht="12.75" thickBot="1" x14ac:dyDescent="0.25">
      <c r="A57" s="125"/>
      <c r="B57" s="126"/>
      <c r="C57" s="126" t="s">
        <v>282</v>
      </c>
      <c r="D57" s="126"/>
      <c r="E57" s="126">
        <f>+E34+E35+E36+E37+E38+E39+E40+E41+E44+E45+E46+E47+E49+E50+E51+E52+E53+E54+E55+E56</f>
        <v>5387</v>
      </c>
      <c r="F57" s="126">
        <f>+F34+F35+F36+F37+F38+F39+F40+F41+F44+F45+F46+F47+F49+F50+F51+F52+F53+F54+F55+F56</f>
        <v>3277743</v>
      </c>
      <c r="G57" s="126">
        <f>+G34+G35+G36+G37+G38+G39+G40+G41+G44+G45+G46+G47+G49+G50+G51+G52+G53+G54+G55+G56</f>
        <v>0</v>
      </c>
      <c r="H57" s="126">
        <f>+H34+H35+H36+H37+H38+H39+H40+H41+H44+H45+H46+H47+H49+H50+H51+H52+H53+H54+H55+H56</f>
        <v>0</v>
      </c>
      <c r="I57" s="126">
        <f t="shared" si="6"/>
        <v>3277743</v>
      </c>
      <c r="J57" s="128">
        <f>(I57/('Table I'!G11-'Table I'!G9)*100)</f>
        <v>31.76107558139535</v>
      </c>
      <c r="K57" s="126">
        <f>+K34+K35+K36+K37+K38+K39+K40+K41+K44+K45+K46+K47+K49+K50+K51+K52+K53+K54+K55+K56</f>
        <v>3277743</v>
      </c>
      <c r="L57" s="126">
        <f>+L34+L35+L36+L37+L38+L39+L40+L41+L44+L45+L46+L47+L49+L50+L51+L52+L53+L54+L55+L56</f>
        <v>0</v>
      </c>
      <c r="M57" s="126">
        <f t="shared" si="7"/>
        <v>3277743</v>
      </c>
      <c r="N57" s="128">
        <f>(M57)/'Table I'!K11*100</f>
        <v>31.76107558139535</v>
      </c>
      <c r="O57" s="128">
        <f>+O34+O35+O36+O37+O38+O39+O40+O41+O44+O45+O46+O47+O49+O50+O51+O52+O53+O54+O55+O56</f>
        <v>0</v>
      </c>
      <c r="P57" s="128">
        <f>+P34+P35+P36+P37+P38+P39+P40+P41+P44+P45+P46+P47+P49+P50+P51+P52+P53+P54+P55+P56</f>
        <v>0</v>
      </c>
      <c r="Q57" s="128">
        <f>+Q34+Q35+Q36+Q37+Q38+Q39+Q40+Q41+Q44+Q45+Q46+Q47+Q49+Q50+Q51+Q52+Q53+Q54+Q55+Q56</f>
        <v>0</v>
      </c>
      <c r="R57" s="128">
        <f>+R34+R35+R36+R37+R38+R39+R40+R41+R44+R45+R46+R47+R49+R50+R51+R52+R53+R54+R55+R56</f>
        <v>0</v>
      </c>
      <c r="S57" s="128">
        <f t="shared" si="8"/>
        <v>3277743</v>
      </c>
      <c r="T57" s="128">
        <f>(R57+I57)/(R58+'Table I'!G11-'Table I'!G9)*100</f>
        <v>31.76107558139535</v>
      </c>
      <c r="U57" s="128">
        <f>+U34+U35+U36+U37+U38+U39+U40+U41+U44+U45+U46+U47+U49+U50+U51+U52+U53+U54+U55+U56</f>
        <v>0</v>
      </c>
      <c r="V57" s="128">
        <v>0</v>
      </c>
      <c r="W57" s="128">
        <f>+W34+W35+W36+W37+W38+W39+W40+W41+W44+W45+W46+W47+W49+W50+W51+W52+W53+W54+W55+W56</f>
        <v>0</v>
      </c>
      <c r="X57" s="128">
        <v>0</v>
      </c>
      <c r="Y57" s="128">
        <f>+Y34+Y35+Y36+Y37+Y38+Y39+Y40+Y41+Y44+Y45+Y46+Y47+Y49+Y50+Y51+Y52+Y53+Y54+Y55+Y56</f>
        <v>0</v>
      </c>
      <c r="Z57" s="128">
        <v>0</v>
      </c>
      <c r="AA57" s="128">
        <f>+AA34+AA35+AA36+AA37+AA38+AA39+AA40+AA41+AA44+AA45+AA46+AA47+AA49+AA50+AA51+AA52+AA53+AA54+AA55+AA56</f>
        <v>0</v>
      </c>
      <c r="AB57" s="128">
        <v>0</v>
      </c>
      <c r="AC57" s="128">
        <f>+AC34+AC35+AC36+AC37+AC38+AC39+AC40+AC41+AC44+AC45+AC46+AC47+AC49+AC50+AC51+AC52+AC53+AC54+AC55+AC56</f>
        <v>0</v>
      </c>
      <c r="AD57" s="128">
        <v>0</v>
      </c>
      <c r="AE57" s="128">
        <f>+AE34+AE35+AE36+AE37+AE38+AE39+AE40+AE41+AE44+AE45+AE46+AE47+AE49+AE50+AE51+AE52+AE53+AE54+AE55+AE56</f>
        <v>3277742</v>
      </c>
      <c r="AF57" s="126"/>
      <c r="AG57" s="126"/>
      <c r="AH57" s="126"/>
    </row>
    <row r="58" spans="1:34" s="110" customFormat="1" ht="36.75" thickBot="1" x14ac:dyDescent="0.25">
      <c r="A58" s="135"/>
      <c r="B58" s="136"/>
      <c r="C58" s="136" t="s">
        <v>283</v>
      </c>
      <c r="D58" s="136"/>
      <c r="E58" s="136">
        <f t="shared" ref="E58:U58" si="10">+E18++E27++E32++E57</f>
        <v>5388</v>
      </c>
      <c r="F58" s="136">
        <f t="shared" si="10"/>
        <v>3323802</v>
      </c>
      <c r="G58" s="136">
        <f t="shared" si="10"/>
        <v>0</v>
      </c>
      <c r="H58" s="136">
        <f t="shared" si="10"/>
        <v>0</v>
      </c>
      <c r="I58" s="136">
        <f t="shared" si="10"/>
        <v>3323802</v>
      </c>
      <c r="J58" s="138">
        <f t="shared" si="10"/>
        <v>32.207383720930231</v>
      </c>
      <c r="K58" s="136">
        <f t="shared" si="10"/>
        <v>3323802</v>
      </c>
      <c r="L58" s="136">
        <f t="shared" si="10"/>
        <v>0</v>
      </c>
      <c r="M58" s="136">
        <f t="shared" si="10"/>
        <v>3323802</v>
      </c>
      <c r="N58" s="138">
        <f t="shared" si="10"/>
        <v>32.207383720930231</v>
      </c>
      <c r="O58" s="138">
        <f t="shared" si="10"/>
        <v>0</v>
      </c>
      <c r="P58" s="138">
        <f t="shared" si="10"/>
        <v>0</v>
      </c>
      <c r="Q58" s="138">
        <f t="shared" si="10"/>
        <v>0</v>
      </c>
      <c r="R58" s="138">
        <f t="shared" si="10"/>
        <v>0</v>
      </c>
      <c r="S58" s="138">
        <f t="shared" si="10"/>
        <v>3323802</v>
      </c>
      <c r="T58" s="138">
        <f t="shared" si="10"/>
        <v>32.207383720930231</v>
      </c>
      <c r="U58" s="138">
        <f t="shared" si="10"/>
        <v>0</v>
      </c>
      <c r="V58" s="138">
        <v>0</v>
      </c>
      <c r="W58" s="138">
        <f>+W18++W27++W32++W57</f>
        <v>0</v>
      </c>
      <c r="X58" s="138">
        <v>0</v>
      </c>
      <c r="Y58" s="138">
        <f>+Y18++Y27++Y32++Y57</f>
        <v>0</v>
      </c>
      <c r="Z58" s="138">
        <v>0</v>
      </c>
      <c r="AA58" s="138">
        <f>+AA18++AA27++AA32++AA57</f>
        <v>0</v>
      </c>
      <c r="AB58" s="138">
        <v>0</v>
      </c>
      <c r="AC58" s="138">
        <f>+AC18++AC27++AC32++AC57</f>
        <v>0</v>
      </c>
      <c r="AD58" s="138">
        <v>0</v>
      </c>
      <c r="AE58" s="138">
        <f>+AE18++AE27++AE32++AE57</f>
        <v>3323801</v>
      </c>
      <c r="AF58" s="136"/>
      <c r="AG58" s="136"/>
      <c r="AH58" s="141"/>
    </row>
  </sheetData>
  <mergeCells count="44">
    <mergeCell ref="AC5:AD5"/>
    <mergeCell ref="Y5:Z5"/>
    <mergeCell ref="AA2:AB2"/>
    <mergeCell ref="AA3:AA4"/>
    <mergeCell ref="AB3:AB4"/>
    <mergeCell ref="AA5:AB5"/>
    <mergeCell ref="A1:AE1"/>
    <mergeCell ref="A2:A4"/>
    <mergeCell ref="C2:C4"/>
    <mergeCell ref="D2:D4"/>
    <mergeCell ref="E2:E4"/>
    <mergeCell ref="F2:F4"/>
    <mergeCell ref="B2:B4"/>
    <mergeCell ref="G2:G4"/>
    <mergeCell ref="H2:H4"/>
    <mergeCell ref="AE2:AE4"/>
    <mergeCell ref="X3:X4"/>
    <mergeCell ref="K3:M3"/>
    <mergeCell ref="N3:N4"/>
    <mergeCell ref="R2:R4"/>
    <mergeCell ref="T2:T4"/>
    <mergeCell ref="U2:V2"/>
    <mergeCell ref="K5:N5"/>
    <mergeCell ref="U5:V5"/>
    <mergeCell ref="W5:X5"/>
    <mergeCell ref="W2:X2"/>
    <mergeCell ref="U3:U4"/>
    <mergeCell ref="V3:V4"/>
    <mergeCell ref="W3:W4"/>
    <mergeCell ref="S2:S4"/>
    <mergeCell ref="O2:O4"/>
    <mergeCell ref="P2:P4"/>
    <mergeCell ref="Q2:Q4"/>
    <mergeCell ref="AF2:AH2"/>
    <mergeCell ref="AF3:AH3"/>
    <mergeCell ref="I2:I4"/>
    <mergeCell ref="J2:J4"/>
    <mergeCell ref="K2:N2"/>
    <mergeCell ref="Y2:Z2"/>
    <mergeCell ref="Y3:Y4"/>
    <mergeCell ref="Z3:Z4"/>
    <mergeCell ref="AC2:AD2"/>
    <mergeCell ref="AC3:AC4"/>
    <mergeCell ref="AD3:AD4"/>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workbookViewId="0">
      <selection activeCell="A6" sqref="A6:AA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6" width="13" style="28" customWidth="1"/>
    <col min="17" max="18" width="17.83203125" customWidth="1"/>
    <col min="19" max="19" width="18.6640625" customWidth="1"/>
    <col min="20" max="20" width="9.5" customWidth="1"/>
    <col min="21" max="21" width="11" style="28" customWidth="1"/>
    <col min="22" max="22" width="11" customWidth="1"/>
    <col min="23" max="29" width="11.6640625" style="28" customWidth="1"/>
    <col min="30" max="30" width="12.5" customWidth="1"/>
  </cols>
  <sheetData>
    <row r="1" spans="1:30" ht="15" x14ac:dyDescent="0.2">
      <c r="A1" s="232" t="s">
        <v>91</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row>
    <row r="2" spans="1:30" ht="40.5" customHeight="1" x14ac:dyDescent="0.2">
      <c r="A2" s="285"/>
      <c r="B2" s="218" t="s">
        <v>87</v>
      </c>
      <c r="C2" s="218" t="s">
        <v>76</v>
      </c>
      <c r="D2" s="218" t="s">
        <v>97</v>
      </c>
      <c r="E2" s="218" t="s">
        <v>61</v>
      </c>
      <c r="F2" s="218" t="s">
        <v>77</v>
      </c>
      <c r="G2" s="218" t="s">
        <v>78</v>
      </c>
      <c r="H2" s="218" t="s">
        <v>95</v>
      </c>
      <c r="I2" s="218" t="s">
        <v>80</v>
      </c>
      <c r="J2" s="216" t="s">
        <v>57</v>
      </c>
      <c r="K2" s="283"/>
      <c r="L2" s="283"/>
      <c r="M2" s="284"/>
      <c r="N2" s="229" t="s">
        <v>169</v>
      </c>
      <c r="O2" s="229" t="s">
        <v>170</v>
      </c>
      <c r="P2" s="229" t="s">
        <v>171</v>
      </c>
      <c r="Q2" s="218" t="s">
        <v>165</v>
      </c>
      <c r="R2" s="218" t="s">
        <v>166</v>
      </c>
      <c r="S2" s="218" t="s">
        <v>98</v>
      </c>
      <c r="T2" s="216" t="s">
        <v>56</v>
      </c>
      <c r="U2" s="217"/>
      <c r="V2" s="216" t="s">
        <v>55</v>
      </c>
      <c r="W2" s="217"/>
      <c r="X2" s="216" t="s">
        <v>167</v>
      </c>
      <c r="Y2" s="217"/>
      <c r="Z2" s="216" t="s">
        <v>159</v>
      </c>
      <c r="AA2" s="217"/>
      <c r="AB2" s="216" t="s">
        <v>162</v>
      </c>
      <c r="AC2" s="217"/>
      <c r="AD2" s="218" t="s">
        <v>96</v>
      </c>
    </row>
    <row r="3" spans="1:30" ht="27" customHeight="1" x14ac:dyDescent="0.2">
      <c r="A3" s="286"/>
      <c r="B3" s="282"/>
      <c r="C3" s="224"/>
      <c r="D3" s="224"/>
      <c r="E3" s="224"/>
      <c r="F3" s="224"/>
      <c r="G3" s="224"/>
      <c r="H3" s="282"/>
      <c r="I3" s="282"/>
      <c r="J3" s="216" t="s">
        <v>26</v>
      </c>
      <c r="K3" s="226"/>
      <c r="L3" s="217"/>
      <c r="M3" s="256" t="s">
        <v>71</v>
      </c>
      <c r="N3" s="225"/>
      <c r="O3" s="225"/>
      <c r="P3" s="225"/>
      <c r="Q3" s="224"/>
      <c r="R3" s="224"/>
      <c r="S3" s="282"/>
      <c r="T3" s="218" t="s">
        <v>92</v>
      </c>
      <c r="U3" s="280" t="s">
        <v>93</v>
      </c>
      <c r="V3" s="218" t="s">
        <v>99</v>
      </c>
      <c r="W3" s="280" t="s">
        <v>94</v>
      </c>
      <c r="X3" s="218" t="s">
        <v>99</v>
      </c>
      <c r="Y3" s="280" t="s">
        <v>94</v>
      </c>
      <c r="Z3" s="218" t="s">
        <v>99</v>
      </c>
      <c r="AA3" s="280" t="s">
        <v>94</v>
      </c>
      <c r="AB3" s="218" t="s">
        <v>99</v>
      </c>
      <c r="AC3" s="280" t="s">
        <v>94</v>
      </c>
      <c r="AD3" s="282"/>
    </row>
    <row r="4" spans="1:30" ht="33" customHeight="1" x14ac:dyDescent="0.2">
      <c r="A4" s="286"/>
      <c r="B4" s="282"/>
      <c r="C4" s="287"/>
      <c r="D4" s="224"/>
      <c r="E4" s="224"/>
      <c r="F4" s="224"/>
      <c r="G4" s="224"/>
      <c r="H4" s="282"/>
      <c r="I4" s="282"/>
      <c r="J4" s="74" t="s">
        <v>72</v>
      </c>
      <c r="K4" s="74" t="s">
        <v>73</v>
      </c>
      <c r="L4" s="74" t="s">
        <v>38</v>
      </c>
      <c r="M4" s="257"/>
      <c r="N4" s="225"/>
      <c r="O4" s="225"/>
      <c r="P4" s="225"/>
      <c r="Q4" s="224"/>
      <c r="R4" s="224"/>
      <c r="S4" s="282"/>
      <c r="T4" s="224"/>
      <c r="U4" s="281"/>
      <c r="V4" s="282"/>
      <c r="W4" s="281"/>
      <c r="X4" s="282"/>
      <c r="Y4" s="281"/>
      <c r="Z4" s="282"/>
      <c r="AA4" s="281"/>
      <c r="AB4" s="282"/>
      <c r="AC4" s="281"/>
      <c r="AD4" s="282"/>
    </row>
    <row r="5" spans="1:30" ht="45" customHeight="1" x14ac:dyDescent="0.2">
      <c r="A5" s="94"/>
      <c r="B5" s="89" t="s">
        <v>40</v>
      </c>
      <c r="C5" s="95" t="s">
        <v>41</v>
      </c>
      <c r="D5" s="89" t="s">
        <v>42</v>
      </c>
      <c r="E5" s="95" t="s">
        <v>43</v>
      </c>
      <c r="F5" s="89" t="s">
        <v>44</v>
      </c>
      <c r="G5" s="89" t="s">
        <v>45</v>
      </c>
      <c r="H5" s="95" t="s">
        <v>84</v>
      </c>
      <c r="I5" s="95" t="s">
        <v>47</v>
      </c>
      <c r="J5" s="234" t="s">
        <v>48</v>
      </c>
      <c r="K5" s="234"/>
      <c r="L5" s="234"/>
      <c r="M5" s="234"/>
      <c r="N5" s="89"/>
      <c r="O5" s="89"/>
      <c r="P5" s="89"/>
      <c r="Q5" s="89" t="s">
        <v>49</v>
      </c>
      <c r="R5" s="89" t="s">
        <v>140</v>
      </c>
      <c r="S5" s="95" t="s">
        <v>51</v>
      </c>
      <c r="T5" s="234" t="s">
        <v>52</v>
      </c>
      <c r="U5" s="234"/>
      <c r="V5" s="234" t="s">
        <v>53</v>
      </c>
      <c r="W5" s="234"/>
      <c r="X5" s="234" t="s">
        <v>142</v>
      </c>
      <c r="Y5" s="234"/>
      <c r="Z5" s="234" t="s">
        <v>145</v>
      </c>
      <c r="AA5" s="234"/>
      <c r="AB5" s="234" t="s">
        <v>158</v>
      </c>
      <c r="AC5" s="234"/>
      <c r="AD5" s="95" t="s">
        <v>148</v>
      </c>
    </row>
    <row r="6" spans="1:30" s="60" customFormat="1" ht="16.149999999999999" customHeight="1" x14ac:dyDescent="0.2">
      <c r="A6" s="145" t="s">
        <v>284</v>
      </c>
      <c r="B6" s="146" t="s">
        <v>285</v>
      </c>
      <c r="C6" s="146"/>
      <c r="D6" s="146">
        <v>0</v>
      </c>
      <c r="E6" s="146">
        <f>SUM(E7:E7)</f>
        <v>0</v>
      </c>
      <c r="F6" s="146">
        <f>SUM(F7:F7)</f>
        <v>0</v>
      </c>
      <c r="G6" s="146">
        <f>SUM(G7:G7)</f>
        <v>0</v>
      </c>
      <c r="H6" s="146">
        <f>E6+F6+G6</f>
        <v>0</v>
      </c>
      <c r="I6" s="146">
        <f>(H6/('Table I'!G11-'Table I'!G9)*100)</f>
        <v>0</v>
      </c>
      <c r="J6" s="146">
        <f>SUM(J7:J7)</f>
        <v>0</v>
      </c>
      <c r="K6" s="146">
        <f>SUM(K7:K7)</f>
        <v>0</v>
      </c>
      <c r="L6" s="146">
        <f>J6+K6</f>
        <v>0</v>
      </c>
      <c r="M6" s="147">
        <f>(L6)/'Table I'!K11*100</f>
        <v>0</v>
      </c>
      <c r="N6" s="147">
        <f>SUM(N7:N7)</f>
        <v>0</v>
      </c>
      <c r="O6" s="147">
        <f>(N6+H6)/(N8+'Table I'!G11-'Table I'!G9)*100</f>
        <v>0</v>
      </c>
      <c r="P6" s="147">
        <f>SUM(P7:P7)</f>
        <v>0</v>
      </c>
      <c r="Q6" s="146">
        <f>SUM(Q7:Q7)</f>
        <v>0</v>
      </c>
      <c r="R6" s="146">
        <f>(Q6)/'Table I'!G11*100</f>
        <v>0</v>
      </c>
      <c r="S6" s="146">
        <f>SUM(S7:S7)</f>
        <v>0</v>
      </c>
      <c r="T6" s="146">
        <f>(S6)/'Table I'!G11*100</f>
        <v>0</v>
      </c>
      <c r="U6" s="147">
        <f t="shared" ref="U6:AA6" si="0">SUM(U7:U7)</f>
        <v>0</v>
      </c>
      <c r="V6" s="146">
        <f t="shared" si="0"/>
        <v>0</v>
      </c>
      <c r="W6" s="147">
        <f t="shared" si="0"/>
        <v>0</v>
      </c>
      <c r="X6" s="147">
        <f t="shared" si="0"/>
        <v>0</v>
      </c>
      <c r="Y6" s="147">
        <f t="shared" si="0"/>
        <v>0</v>
      </c>
      <c r="Z6" s="147">
        <f t="shared" si="0"/>
        <v>0</v>
      </c>
      <c r="AA6" s="147">
        <f t="shared" si="0"/>
        <v>0</v>
      </c>
      <c r="AB6" s="143"/>
      <c r="AC6" s="143"/>
      <c r="AD6" s="142"/>
    </row>
    <row r="7" spans="1:30" s="60" customFormat="1" ht="39" thickBot="1" x14ac:dyDescent="0.25">
      <c r="A7" s="148" t="s">
        <v>286</v>
      </c>
      <c r="B7" s="149" t="s">
        <v>287</v>
      </c>
      <c r="C7" s="149"/>
      <c r="D7" s="149">
        <v>0</v>
      </c>
      <c r="E7" s="149"/>
      <c r="F7" s="149"/>
      <c r="G7" s="149"/>
      <c r="H7" s="149">
        <f>E7+F7+G7</f>
        <v>0</v>
      </c>
      <c r="I7" s="149">
        <f>(H7/('Table I'!G11-'Table I'!G9)*100)</f>
        <v>0</v>
      </c>
      <c r="J7" s="149"/>
      <c r="K7" s="149"/>
      <c r="L7" s="149">
        <f>J7+K7</f>
        <v>0</v>
      </c>
      <c r="M7" s="150">
        <f>(L7)/'Table I'!K11*100</f>
        <v>0</v>
      </c>
      <c r="N7" s="150"/>
      <c r="O7" s="150">
        <f>(N7+H7)/(N8+'Table I'!G11-'Table I'!G9)*100</f>
        <v>0</v>
      </c>
      <c r="P7" s="150"/>
      <c r="Q7" s="149"/>
      <c r="R7" s="149">
        <f>(Q7)/'Table I'!G11*100</f>
        <v>0</v>
      </c>
      <c r="S7" s="149"/>
      <c r="T7" s="149">
        <f>(S7)/'Table I'!G11*100</f>
        <v>0</v>
      </c>
      <c r="U7" s="150"/>
      <c r="V7" s="149"/>
      <c r="W7" s="150"/>
      <c r="X7" s="150"/>
      <c r="Y7" s="150"/>
      <c r="Z7" s="150"/>
      <c r="AA7" s="150"/>
      <c r="AB7" s="144"/>
      <c r="AC7" s="144"/>
    </row>
    <row r="8" spans="1:30" ht="26.25" thickBot="1" x14ac:dyDescent="0.25">
      <c r="A8" s="151"/>
      <c r="B8" s="152" t="s">
        <v>288</v>
      </c>
      <c r="C8" s="152"/>
      <c r="D8" s="152">
        <v>0</v>
      </c>
      <c r="E8" s="152">
        <f t="shared" ref="E8:AA8" si="1">E6+E7</f>
        <v>0</v>
      </c>
      <c r="F8" s="152">
        <f t="shared" si="1"/>
        <v>0</v>
      </c>
      <c r="G8" s="152">
        <f t="shared" si="1"/>
        <v>0</v>
      </c>
      <c r="H8" s="152">
        <f t="shared" si="1"/>
        <v>0</v>
      </c>
      <c r="I8" s="152">
        <f t="shared" si="1"/>
        <v>0</v>
      </c>
      <c r="J8" s="152">
        <f t="shared" si="1"/>
        <v>0</v>
      </c>
      <c r="K8" s="152">
        <f t="shared" si="1"/>
        <v>0</v>
      </c>
      <c r="L8" s="152">
        <f t="shared" si="1"/>
        <v>0</v>
      </c>
      <c r="M8" s="153">
        <f t="shared" si="1"/>
        <v>0</v>
      </c>
      <c r="N8" s="153">
        <f t="shared" si="1"/>
        <v>0</v>
      </c>
      <c r="O8" s="153">
        <f t="shared" si="1"/>
        <v>0</v>
      </c>
      <c r="P8" s="153">
        <f t="shared" si="1"/>
        <v>0</v>
      </c>
      <c r="Q8" s="152">
        <f t="shared" si="1"/>
        <v>0</v>
      </c>
      <c r="R8" s="152">
        <f t="shared" si="1"/>
        <v>0</v>
      </c>
      <c r="S8" s="152">
        <f t="shared" si="1"/>
        <v>0</v>
      </c>
      <c r="T8" s="152">
        <f t="shared" si="1"/>
        <v>0</v>
      </c>
      <c r="U8" s="153">
        <f t="shared" si="1"/>
        <v>0</v>
      </c>
      <c r="V8" s="152">
        <f t="shared" si="1"/>
        <v>0</v>
      </c>
      <c r="W8" s="153">
        <f t="shared" si="1"/>
        <v>0</v>
      </c>
      <c r="X8" s="153">
        <f t="shared" si="1"/>
        <v>0</v>
      </c>
      <c r="Y8" s="153">
        <f t="shared" si="1"/>
        <v>0</v>
      </c>
      <c r="Z8" s="153">
        <f t="shared" si="1"/>
        <v>0</v>
      </c>
      <c r="AA8" s="154">
        <f t="shared" si="1"/>
        <v>0</v>
      </c>
    </row>
  </sheetData>
  <mergeCells count="41">
    <mergeCell ref="AB2:AC2"/>
    <mergeCell ref="AB3:AB4"/>
    <mergeCell ref="AC3:AC4"/>
    <mergeCell ref="AB5:AC5"/>
    <mergeCell ref="X2:Y2"/>
    <mergeCell ref="X3:X4"/>
    <mergeCell ref="Y3:Y4"/>
    <mergeCell ref="X5:Y5"/>
    <mergeCell ref="Z2:AA2"/>
    <mergeCell ref="Z3:Z4"/>
    <mergeCell ref="AA3:AA4"/>
    <mergeCell ref="Z5:AA5"/>
    <mergeCell ref="A1:AD1"/>
    <mergeCell ref="J5:M5"/>
    <mergeCell ref="T5:U5"/>
    <mergeCell ref="V5:W5"/>
    <mergeCell ref="A2:A4"/>
    <mergeCell ref="B2:B4"/>
    <mergeCell ref="C2:C4"/>
    <mergeCell ref="D2:D4"/>
    <mergeCell ref="E2:E4"/>
    <mergeCell ref="F2:F4"/>
    <mergeCell ref="Q2:Q4"/>
    <mergeCell ref="S2:S4"/>
    <mergeCell ref="T2:U2"/>
    <mergeCell ref="V2:W2"/>
    <mergeCell ref="AD2:AD4"/>
    <mergeCell ref="T3:T4"/>
    <mergeCell ref="U3:U4"/>
    <mergeCell ref="V3:V4"/>
    <mergeCell ref="W3:W4"/>
    <mergeCell ref="G2:G4"/>
    <mergeCell ref="H2:H4"/>
    <mergeCell ref="I2:I4"/>
    <mergeCell ref="J2:M2"/>
    <mergeCell ref="J3:L3"/>
    <mergeCell ref="M3:M4"/>
    <mergeCell ref="R2:R4"/>
    <mergeCell ref="N2:N4"/>
    <mergeCell ref="O2:O4"/>
    <mergeCell ref="P2:P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A6" sqref="A6"/>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290" t="s">
        <v>101</v>
      </c>
      <c r="B1" s="290"/>
      <c r="C1" s="290"/>
      <c r="D1" s="290"/>
      <c r="E1" s="290"/>
      <c r="F1" s="290"/>
      <c r="G1" s="290"/>
      <c r="H1" s="290"/>
      <c r="I1" s="290"/>
      <c r="J1" s="290"/>
      <c r="K1" s="290"/>
    </row>
    <row r="2" spans="1:11" ht="51" customHeight="1" thickTop="1" x14ac:dyDescent="0.2">
      <c r="A2" s="291" t="s">
        <v>102</v>
      </c>
      <c r="B2" s="293" t="s">
        <v>103</v>
      </c>
      <c r="C2" s="293"/>
      <c r="D2" s="293"/>
      <c r="E2" s="293" t="s">
        <v>104</v>
      </c>
      <c r="F2" s="293"/>
      <c r="G2" s="293"/>
      <c r="H2" s="294" t="s">
        <v>105</v>
      </c>
      <c r="I2" s="294"/>
      <c r="J2" s="294"/>
      <c r="K2" s="30" t="s">
        <v>106</v>
      </c>
    </row>
    <row r="3" spans="1:11" x14ac:dyDescent="0.2">
      <c r="A3" s="292"/>
      <c r="B3" s="295" t="s">
        <v>107</v>
      </c>
      <c r="C3" s="295"/>
      <c r="D3" s="295"/>
      <c r="E3" s="295" t="s">
        <v>108</v>
      </c>
      <c r="F3" s="295"/>
      <c r="G3" s="295"/>
      <c r="H3" s="295" t="s">
        <v>109</v>
      </c>
      <c r="I3" s="295"/>
      <c r="J3" s="295"/>
      <c r="K3" s="31" t="s">
        <v>110</v>
      </c>
    </row>
    <row r="4" spans="1:11" ht="25.5" x14ac:dyDescent="0.2">
      <c r="A4" s="292"/>
      <c r="B4" s="32" t="s">
        <v>111</v>
      </c>
      <c r="C4" s="33" t="s">
        <v>112</v>
      </c>
      <c r="D4" s="32" t="s">
        <v>113</v>
      </c>
      <c r="E4" s="32" t="s">
        <v>111</v>
      </c>
      <c r="F4" s="33" t="s">
        <v>112</v>
      </c>
      <c r="G4" s="32" t="s">
        <v>113</v>
      </c>
      <c r="H4" s="296" t="s">
        <v>114</v>
      </c>
      <c r="I4" s="296"/>
      <c r="J4" s="296"/>
      <c r="K4" s="34"/>
    </row>
    <row r="5" spans="1:11" x14ac:dyDescent="0.2">
      <c r="A5" s="35">
        <v>0</v>
      </c>
      <c r="B5" s="35">
        <v>0</v>
      </c>
      <c r="C5" s="35">
        <v>0</v>
      </c>
      <c r="D5" s="35">
        <v>0</v>
      </c>
      <c r="E5" s="35">
        <v>0</v>
      </c>
      <c r="F5" s="35">
        <v>0</v>
      </c>
      <c r="G5" s="35">
        <v>0</v>
      </c>
      <c r="H5" s="37" t="s">
        <v>115</v>
      </c>
      <c r="I5" s="36">
        <v>0</v>
      </c>
      <c r="J5" s="36" t="s">
        <v>116</v>
      </c>
      <c r="K5" s="34">
        <v>0</v>
      </c>
    </row>
    <row r="6" spans="1:11" x14ac:dyDescent="0.2">
      <c r="A6" s="35"/>
      <c r="B6" s="36"/>
      <c r="C6" s="36"/>
      <c r="D6" s="36"/>
      <c r="E6" s="36"/>
      <c r="F6" s="36"/>
      <c r="G6" s="36"/>
      <c r="H6" s="37" t="s">
        <v>117</v>
      </c>
      <c r="I6" s="36"/>
      <c r="J6" s="36" t="s">
        <v>116</v>
      </c>
      <c r="K6" s="34"/>
    </row>
    <row r="7" spans="1:11" ht="45" customHeight="1" x14ac:dyDescent="0.2">
      <c r="A7" s="35"/>
      <c r="B7" s="36"/>
      <c r="C7" s="36"/>
      <c r="D7" s="36"/>
      <c r="E7" s="36"/>
      <c r="F7" s="36"/>
      <c r="G7" s="36"/>
      <c r="H7" s="38" t="s">
        <v>118</v>
      </c>
      <c r="I7" s="36"/>
      <c r="J7" s="36" t="s">
        <v>116</v>
      </c>
      <c r="K7" s="34"/>
    </row>
    <row r="8" spans="1:11" x14ac:dyDescent="0.2">
      <c r="A8" s="35"/>
      <c r="B8" s="36"/>
      <c r="C8" s="36"/>
      <c r="D8" s="36"/>
      <c r="E8" s="36"/>
      <c r="F8" s="36"/>
      <c r="G8" s="36"/>
      <c r="H8" s="37" t="s">
        <v>119</v>
      </c>
      <c r="I8" s="36"/>
      <c r="J8" s="36"/>
      <c r="K8" s="34"/>
    </row>
    <row r="9" spans="1:11" ht="25.5" x14ac:dyDescent="0.2">
      <c r="A9" s="35"/>
      <c r="B9" s="36"/>
      <c r="C9" s="36"/>
      <c r="D9" s="36"/>
      <c r="E9" s="36"/>
      <c r="F9" s="36"/>
      <c r="G9" s="36"/>
      <c r="H9" s="38" t="s">
        <v>120</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288" t="s">
        <v>121</v>
      </c>
      <c r="B17" s="288"/>
      <c r="C17" s="288"/>
      <c r="D17" s="288"/>
      <c r="E17" s="288"/>
      <c r="F17" s="288"/>
      <c r="G17" s="288"/>
      <c r="H17" s="288"/>
      <c r="I17" s="288"/>
      <c r="J17" s="288"/>
      <c r="K17" s="288"/>
    </row>
    <row r="18" spans="1:11" ht="15" x14ac:dyDescent="0.2">
      <c r="A18" s="289" t="s">
        <v>122</v>
      </c>
      <c r="B18" s="289"/>
      <c r="C18" s="289"/>
      <c r="D18" s="289"/>
      <c r="E18" s="289"/>
      <c r="F18" s="289"/>
      <c r="G18" s="289"/>
      <c r="H18" s="289"/>
      <c r="I18" s="289"/>
      <c r="J18" s="289"/>
      <c r="K18" s="289"/>
    </row>
    <row r="19" spans="1:11" x14ac:dyDescent="0.2">
      <c r="G19" t="s">
        <v>124</v>
      </c>
    </row>
    <row r="20" spans="1:11" x14ac:dyDescent="0.2">
      <c r="A20" t="s">
        <v>168</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4" sqref="B4"/>
    </sheetView>
  </sheetViews>
  <sheetFormatPr defaultRowHeight="12.75" x14ac:dyDescent="0.2"/>
  <cols>
    <col min="1" max="1" width="43.83203125" customWidth="1"/>
    <col min="2" max="2" width="28.6640625" customWidth="1"/>
    <col min="3" max="3" width="32.6640625" customWidth="1"/>
  </cols>
  <sheetData>
    <row r="1" spans="1:3" x14ac:dyDescent="0.2">
      <c r="A1" s="298" t="s">
        <v>129</v>
      </c>
      <c r="B1" s="298"/>
      <c r="C1" s="298"/>
    </row>
    <row r="2" spans="1:3" x14ac:dyDescent="0.2">
      <c r="A2" s="297" t="s">
        <v>130</v>
      </c>
      <c r="B2" s="297"/>
      <c r="C2" s="297"/>
    </row>
    <row r="3" spans="1:3" x14ac:dyDescent="0.2">
      <c r="A3" s="36"/>
      <c r="B3" s="46" t="s">
        <v>131</v>
      </c>
      <c r="C3" s="45" t="s">
        <v>137</v>
      </c>
    </row>
    <row r="4" spans="1:3" x14ac:dyDescent="0.2">
      <c r="A4" s="45" t="s">
        <v>132</v>
      </c>
      <c r="B4" s="36"/>
      <c r="C4" s="73"/>
    </row>
    <row r="5" spans="1:3" x14ac:dyDescent="0.2">
      <c r="A5" s="16" t="s">
        <v>133</v>
      </c>
      <c r="B5" s="36"/>
      <c r="C5" s="36"/>
    </row>
    <row r="6" spans="1:3" x14ac:dyDescent="0.2">
      <c r="A6" s="16" t="s">
        <v>134</v>
      </c>
      <c r="B6" s="36"/>
      <c r="C6" s="36"/>
    </row>
    <row r="7" spans="1:3" x14ac:dyDescent="0.2">
      <c r="A7" s="16" t="s">
        <v>135</v>
      </c>
      <c r="B7" s="36"/>
      <c r="C7" s="36"/>
    </row>
    <row r="8" spans="1:3" x14ac:dyDescent="0.2">
      <c r="A8" s="45" t="s">
        <v>136</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workbookViewId="0">
      <selection sqref="A1:K34"/>
    </sheetView>
  </sheetViews>
  <sheetFormatPr defaultRowHeight="12.75" x14ac:dyDescent="0.2"/>
  <cols>
    <col min="1" max="1" width="6.5" bestFit="1" customWidth="1"/>
    <col min="2" max="2" width="25.1640625" bestFit="1" customWidth="1"/>
    <col min="3" max="3" width="78.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67.83203125" bestFit="1" customWidth="1"/>
  </cols>
  <sheetData>
    <row r="1" spans="1:11" s="60" customFormat="1" x14ac:dyDescent="0.2">
      <c r="A1" s="161" t="s">
        <v>263</v>
      </c>
      <c r="B1" s="155" t="s">
        <v>289</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55" t="s">
        <v>64</v>
      </c>
    </row>
    <row r="3" spans="1:11" x14ac:dyDescent="0.2">
      <c r="A3" s="162">
        <v>1</v>
      </c>
      <c r="B3" s="157" t="s">
        <v>300</v>
      </c>
      <c r="C3" s="158" t="s">
        <v>301</v>
      </c>
      <c r="D3" s="156">
        <v>69973</v>
      </c>
      <c r="E3" s="156">
        <v>0</v>
      </c>
      <c r="F3" s="156">
        <v>69973</v>
      </c>
      <c r="G3" s="159">
        <v>0.67800000000000005</v>
      </c>
      <c r="H3" s="160">
        <v>699730</v>
      </c>
      <c r="I3" s="156">
        <v>0</v>
      </c>
      <c r="J3" s="158" t="s">
        <v>302</v>
      </c>
      <c r="K3" s="158" t="s">
        <v>303</v>
      </c>
    </row>
    <row r="4" spans="1:11" x14ac:dyDescent="0.2">
      <c r="A4" s="162">
        <v>2</v>
      </c>
      <c r="B4" s="157" t="s">
        <v>304</v>
      </c>
      <c r="C4" s="158" t="s">
        <v>305</v>
      </c>
      <c r="D4" s="156">
        <v>50400</v>
      </c>
      <c r="E4" s="156">
        <v>0</v>
      </c>
      <c r="F4" s="156">
        <v>50400</v>
      </c>
      <c r="G4" s="159">
        <v>0.4884</v>
      </c>
      <c r="H4" s="160">
        <v>504000</v>
      </c>
      <c r="I4" s="156">
        <v>0</v>
      </c>
      <c r="J4" s="158" t="s">
        <v>302</v>
      </c>
      <c r="K4" s="158" t="s">
        <v>306</v>
      </c>
    </row>
    <row r="5" spans="1:11" x14ac:dyDescent="0.2">
      <c r="A5" s="162">
        <v>3</v>
      </c>
      <c r="B5" s="157" t="s">
        <v>307</v>
      </c>
      <c r="C5" s="158" t="s">
        <v>308</v>
      </c>
      <c r="D5" s="156">
        <v>39378</v>
      </c>
      <c r="E5" s="156">
        <v>0</v>
      </c>
      <c r="F5" s="156">
        <v>39378</v>
      </c>
      <c r="G5" s="159">
        <v>0.38159999999999999</v>
      </c>
      <c r="H5" s="160">
        <v>393780</v>
      </c>
      <c r="I5" s="156">
        <v>0</v>
      </c>
      <c r="J5" s="158" t="s">
        <v>302</v>
      </c>
      <c r="K5" s="158" t="s">
        <v>309</v>
      </c>
    </row>
    <row r="6" spans="1:11" x14ac:dyDescent="0.2">
      <c r="A6" s="162">
        <v>4</v>
      </c>
      <c r="B6" s="157" t="s">
        <v>310</v>
      </c>
      <c r="C6" s="158" t="s">
        <v>311</v>
      </c>
      <c r="D6" s="156">
        <v>39000</v>
      </c>
      <c r="E6" s="156">
        <v>0</v>
      </c>
      <c r="F6" s="156">
        <v>39000</v>
      </c>
      <c r="G6" s="159">
        <v>0.37790000000000001</v>
      </c>
      <c r="H6" s="160">
        <v>390000</v>
      </c>
      <c r="I6" s="156">
        <v>0</v>
      </c>
      <c r="J6" s="158" t="s">
        <v>302</v>
      </c>
      <c r="K6" s="158" t="s">
        <v>309</v>
      </c>
    </row>
    <row r="7" spans="1:11" x14ac:dyDescent="0.2">
      <c r="A7" s="162">
        <v>5</v>
      </c>
      <c r="B7" s="157" t="s">
        <v>312</v>
      </c>
      <c r="C7" s="158" t="s">
        <v>313</v>
      </c>
      <c r="D7" s="156">
        <v>25000</v>
      </c>
      <c r="E7" s="156">
        <v>0</v>
      </c>
      <c r="F7" s="156">
        <v>25000</v>
      </c>
      <c r="G7" s="159">
        <v>0.2422</v>
      </c>
      <c r="H7" s="160">
        <v>250000</v>
      </c>
      <c r="I7" s="156">
        <v>0</v>
      </c>
      <c r="J7" s="158" t="s">
        <v>302</v>
      </c>
      <c r="K7" s="158" t="s">
        <v>314</v>
      </c>
    </row>
    <row r="8" spans="1:11" x14ac:dyDescent="0.2">
      <c r="A8" s="162">
        <v>6</v>
      </c>
      <c r="B8" s="157" t="s">
        <v>315</v>
      </c>
      <c r="C8" s="158" t="s">
        <v>316</v>
      </c>
      <c r="D8" s="156">
        <v>10000</v>
      </c>
      <c r="E8" s="156">
        <v>0</v>
      </c>
      <c r="F8" s="156">
        <v>10000</v>
      </c>
      <c r="G8" s="159">
        <v>9.69E-2</v>
      </c>
      <c r="H8" s="160">
        <v>100000</v>
      </c>
      <c r="I8" s="156">
        <v>0</v>
      </c>
      <c r="J8" s="158" t="s">
        <v>302</v>
      </c>
      <c r="K8" s="158" t="s">
        <v>303</v>
      </c>
    </row>
    <row r="9" spans="1:11" x14ac:dyDescent="0.2">
      <c r="A9" s="162">
        <v>7</v>
      </c>
      <c r="B9" s="157" t="s">
        <v>317</v>
      </c>
      <c r="C9" s="158" t="s">
        <v>318</v>
      </c>
      <c r="D9" s="156">
        <v>8000</v>
      </c>
      <c r="E9" s="156">
        <v>0</v>
      </c>
      <c r="F9" s="156">
        <v>8000</v>
      </c>
      <c r="G9" s="159">
        <v>7.7499999999999999E-2</v>
      </c>
      <c r="H9" s="160">
        <v>80000</v>
      </c>
      <c r="I9" s="156">
        <v>0</v>
      </c>
      <c r="J9" s="158" t="s">
        <v>302</v>
      </c>
      <c r="K9" s="158" t="s">
        <v>309</v>
      </c>
    </row>
    <row r="10" spans="1:11" x14ac:dyDescent="0.2">
      <c r="A10" s="162">
        <v>8</v>
      </c>
      <c r="B10" s="157" t="s">
        <v>319</v>
      </c>
      <c r="C10" s="158" t="s">
        <v>320</v>
      </c>
      <c r="D10" s="156">
        <v>7697</v>
      </c>
      <c r="E10" s="156">
        <v>0</v>
      </c>
      <c r="F10" s="156">
        <v>7697</v>
      </c>
      <c r="G10" s="159">
        <v>7.46E-2</v>
      </c>
      <c r="H10" s="160">
        <v>76970</v>
      </c>
      <c r="I10" s="156">
        <v>0</v>
      </c>
      <c r="J10" s="158" t="s">
        <v>302</v>
      </c>
      <c r="K10" s="158" t="s">
        <v>309</v>
      </c>
    </row>
    <row r="11" spans="1:11" x14ac:dyDescent="0.2">
      <c r="A11" s="162">
        <v>9</v>
      </c>
      <c r="B11" s="157" t="s">
        <v>321</v>
      </c>
      <c r="C11" s="158" t="s">
        <v>322</v>
      </c>
      <c r="D11" s="156">
        <v>5363</v>
      </c>
      <c r="E11" s="156">
        <v>0</v>
      </c>
      <c r="F11" s="156">
        <v>5363</v>
      </c>
      <c r="G11" s="159">
        <v>5.1999999999999998E-2</v>
      </c>
      <c r="H11" s="160">
        <v>53630</v>
      </c>
      <c r="I11" s="156">
        <v>0</v>
      </c>
      <c r="J11" s="158" t="s">
        <v>302</v>
      </c>
      <c r="K11" s="158" t="s">
        <v>306</v>
      </c>
    </row>
    <row r="12" spans="1:11" x14ac:dyDescent="0.2">
      <c r="A12" s="162">
        <v>10</v>
      </c>
      <c r="B12" s="157" t="s">
        <v>323</v>
      </c>
      <c r="C12" s="158" t="s">
        <v>324</v>
      </c>
      <c r="D12" s="156">
        <v>4000</v>
      </c>
      <c r="E12" s="156">
        <v>0</v>
      </c>
      <c r="F12" s="156">
        <v>4000</v>
      </c>
      <c r="G12" s="159">
        <v>3.8800000000000001E-2</v>
      </c>
      <c r="H12" s="160">
        <v>40000</v>
      </c>
      <c r="I12" s="156">
        <v>0</v>
      </c>
      <c r="J12" s="158" t="s">
        <v>302</v>
      </c>
      <c r="K12" s="158" t="s">
        <v>309</v>
      </c>
    </row>
    <row r="13" spans="1:11" x14ac:dyDescent="0.2">
      <c r="A13" s="162">
        <v>11</v>
      </c>
      <c r="B13" s="157" t="s">
        <v>325</v>
      </c>
      <c r="C13" s="158" t="s">
        <v>326</v>
      </c>
      <c r="D13" s="156">
        <v>2866</v>
      </c>
      <c r="E13" s="156">
        <v>0</v>
      </c>
      <c r="F13" s="156">
        <v>2866</v>
      </c>
      <c r="G13" s="159">
        <v>2.7799999999999998E-2</v>
      </c>
      <c r="H13" s="160">
        <v>28660</v>
      </c>
      <c r="I13" s="156">
        <v>0</v>
      </c>
      <c r="J13" s="158" t="s">
        <v>302</v>
      </c>
      <c r="K13" s="158" t="s">
        <v>309</v>
      </c>
    </row>
    <row r="14" spans="1:11" x14ac:dyDescent="0.2">
      <c r="A14" s="162">
        <v>12</v>
      </c>
      <c r="B14" s="157" t="s">
        <v>327</v>
      </c>
      <c r="C14" s="158" t="s">
        <v>328</v>
      </c>
      <c r="D14" s="156">
        <v>2400</v>
      </c>
      <c r="E14" s="156">
        <v>0</v>
      </c>
      <c r="F14" s="156">
        <v>2400</v>
      </c>
      <c r="G14" s="159">
        <v>2.3300000000000001E-2</v>
      </c>
      <c r="H14" s="160">
        <v>24000</v>
      </c>
      <c r="I14" s="156">
        <v>0</v>
      </c>
      <c r="J14" s="158" t="s">
        <v>302</v>
      </c>
      <c r="K14" s="158" t="s">
        <v>309</v>
      </c>
    </row>
    <row r="15" spans="1:11" x14ac:dyDescent="0.2">
      <c r="A15" s="162">
        <v>13</v>
      </c>
      <c r="B15" s="157" t="s">
        <v>329</v>
      </c>
      <c r="C15" s="158" t="s">
        <v>330</v>
      </c>
      <c r="D15" s="156">
        <v>2400</v>
      </c>
      <c r="E15" s="156">
        <v>0</v>
      </c>
      <c r="F15" s="156">
        <v>2400</v>
      </c>
      <c r="G15" s="159">
        <v>2.3300000000000001E-2</v>
      </c>
      <c r="H15" s="160">
        <v>24000</v>
      </c>
      <c r="I15" s="156">
        <v>0</v>
      </c>
      <c r="J15" s="158" t="s">
        <v>302</v>
      </c>
      <c r="K15" s="158" t="s">
        <v>309</v>
      </c>
    </row>
    <row r="16" spans="1:11" x14ac:dyDescent="0.2">
      <c r="A16" s="162">
        <v>14</v>
      </c>
      <c r="B16" s="157" t="s">
        <v>331</v>
      </c>
      <c r="C16" s="158" t="s">
        <v>332</v>
      </c>
      <c r="D16" s="156">
        <v>2300</v>
      </c>
      <c r="E16" s="156">
        <v>0</v>
      </c>
      <c r="F16" s="156">
        <v>2300</v>
      </c>
      <c r="G16" s="159">
        <v>2.23E-2</v>
      </c>
      <c r="H16" s="160">
        <v>23000</v>
      </c>
      <c r="I16" s="156">
        <v>0</v>
      </c>
      <c r="J16" s="158" t="s">
        <v>302</v>
      </c>
      <c r="K16" s="158" t="s">
        <v>309</v>
      </c>
    </row>
    <row r="17" spans="1:11" x14ac:dyDescent="0.2">
      <c r="A17" s="162">
        <v>15</v>
      </c>
      <c r="B17" s="157" t="s">
        <v>333</v>
      </c>
      <c r="C17" s="158" t="s">
        <v>334</v>
      </c>
      <c r="D17" s="156">
        <v>1990</v>
      </c>
      <c r="E17" s="156">
        <v>0</v>
      </c>
      <c r="F17" s="156">
        <v>1990</v>
      </c>
      <c r="G17" s="159">
        <v>1.9300000000000001E-2</v>
      </c>
      <c r="H17" s="160">
        <v>19900</v>
      </c>
      <c r="I17" s="156">
        <v>0</v>
      </c>
      <c r="J17" s="158" t="s">
        <v>302</v>
      </c>
      <c r="K17" s="158" t="s">
        <v>309</v>
      </c>
    </row>
    <row r="18" spans="1:11" x14ac:dyDescent="0.2">
      <c r="A18" s="162">
        <v>16</v>
      </c>
      <c r="B18" s="157" t="s">
        <v>335</v>
      </c>
      <c r="C18" s="158" t="s">
        <v>336</v>
      </c>
      <c r="D18" s="156">
        <v>1091</v>
      </c>
      <c r="E18" s="156">
        <v>0</v>
      </c>
      <c r="F18" s="156">
        <v>1091</v>
      </c>
      <c r="G18" s="159">
        <v>1.06E-2</v>
      </c>
      <c r="H18" s="160">
        <v>10910</v>
      </c>
      <c r="I18" s="156">
        <v>0</v>
      </c>
      <c r="J18" s="158" t="s">
        <v>302</v>
      </c>
      <c r="K18" s="158" t="s">
        <v>309</v>
      </c>
    </row>
    <row r="19" spans="1:11" x14ac:dyDescent="0.2">
      <c r="A19" s="162">
        <v>17</v>
      </c>
      <c r="B19" s="157" t="s">
        <v>337</v>
      </c>
      <c r="C19" s="158" t="s">
        <v>338</v>
      </c>
      <c r="D19" s="156">
        <v>371</v>
      </c>
      <c r="E19" s="156">
        <v>0</v>
      </c>
      <c r="F19" s="156">
        <v>371</v>
      </c>
      <c r="G19" s="159">
        <v>3.5999999999999999E-3</v>
      </c>
      <c r="H19" s="160">
        <v>3710</v>
      </c>
      <c r="I19" s="156">
        <v>0</v>
      </c>
      <c r="J19" s="158" t="s">
        <v>302</v>
      </c>
      <c r="K19" s="158" t="s">
        <v>314</v>
      </c>
    </row>
    <row r="20" spans="1:11" x14ac:dyDescent="0.2">
      <c r="A20" s="162">
        <v>18</v>
      </c>
      <c r="B20" s="157" t="s">
        <v>339</v>
      </c>
      <c r="C20" s="158" t="s">
        <v>340</v>
      </c>
      <c r="D20" s="156">
        <v>350</v>
      </c>
      <c r="E20" s="156">
        <v>0</v>
      </c>
      <c r="F20" s="156">
        <v>350</v>
      </c>
      <c r="G20" s="159">
        <v>3.3999999999999998E-3</v>
      </c>
      <c r="H20" s="160">
        <v>3500</v>
      </c>
      <c r="I20" s="156">
        <v>0</v>
      </c>
      <c r="J20" s="158" t="s">
        <v>302</v>
      </c>
      <c r="K20" s="158" t="s">
        <v>306</v>
      </c>
    </row>
    <row r="21" spans="1:11" x14ac:dyDescent="0.2">
      <c r="A21" s="162">
        <v>19</v>
      </c>
      <c r="B21" s="157" t="s">
        <v>341</v>
      </c>
      <c r="C21" s="158" t="s">
        <v>342</v>
      </c>
      <c r="D21" s="156">
        <v>301</v>
      </c>
      <c r="E21" s="156">
        <v>0</v>
      </c>
      <c r="F21" s="156">
        <v>301</v>
      </c>
      <c r="G21" s="159">
        <v>2.8999999999999998E-3</v>
      </c>
      <c r="H21" s="160">
        <v>3010</v>
      </c>
      <c r="I21" s="156">
        <v>0</v>
      </c>
      <c r="J21" s="158" t="s">
        <v>302</v>
      </c>
      <c r="K21" s="158" t="s">
        <v>309</v>
      </c>
    </row>
    <row r="22" spans="1:11" x14ac:dyDescent="0.2">
      <c r="A22" s="162">
        <v>20</v>
      </c>
      <c r="B22" s="157" t="s">
        <v>343</v>
      </c>
      <c r="C22" s="158" t="s">
        <v>344</v>
      </c>
      <c r="D22" s="156">
        <v>211</v>
      </c>
      <c r="E22" s="156">
        <v>0</v>
      </c>
      <c r="F22" s="156">
        <v>211</v>
      </c>
      <c r="G22" s="159">
        <v>2E-3</v>
      </c>
      <c r="H22" s="160">
        <v>2110</v>
      </c>
      <c r="I22" s="156">
        <v>0</v>
      </c>
      <c r="J22" s="158" t="s">
        <v>302</v>
      </c>
      <c r="K22" s="158" t="s">
        <v>309</v>
      </c>
    </row>
    <row r="23" spans="1:11" x14ac:dyDescent="0.2">
      <c r="A23" s="162">
        <v>21</v>
      </c>
      <c r="B23" s="157" t="s">
        <v>345</v>
      </c>
      <c r="C23" s="158" t="s">
        <v>346</v>
      </c>
      <c r="D23" s="156">
        <v>200</v>
      </c>
      <c r="E23" s="156">
        <v>0</v>
      </c>
      <c r="F23" s="156">
        <v>200</v>
      </c>
      <c r="G23" s="159">
        <v>1.9E-3</v>
      </c>
      <c r="H23" s="160">
        <v>2000</v>
      </c>
      <c r="I23" s="156">
        <v>0</v>
      </c>
      <c r="J23" s="158" t="s">
        <v>302</v>
      </c>
      <c r="K23" s="158" t="s">
        <v>309</v>
      </c>
    </row>
    <row r="24" spans="1:11" x14ac:dyDescent="0.2">
      <c r="A24" s="162">
        <v>22</v>
      </c>
      <c r="B24" s="157" t="s">
        <v>347</v>
      </c>
      <c r="C24" s="158" t="s">
        <v>348</v>
      </c>
      <c r="D24" s="156">
        <v>100</v>
      </c>
      <c r="E24" s="156">
        <v>0</v>
      </c>
      <c r="F24" s="156">
        <v>100</v>
      </c>
      <c r="G24" s="159">
        <v>1E-3</v>
      </c>
      <c r="H24" s="160">
        <v>1000</v>
      </c>
      <c r="I24" s="156">
        <v>0</v>
      </c>
      <c r="J24" s="158" t="s">
        <v>302</v>
      </c>
      <c r="K24" s="158" t="s">
        <v>349</v>
      </c>
    </row>
    <row r="25" spans="1:11" x14ac:dyDescent="0.2">
      <c r="A25" s="162">
        <v>23</v>
      </c>
      <c r="B25" s="157" t="s">
        <v>350</v>
      </c>
      <c r="C25" s="158" t="s">
        <v>351</v>
      </c>
      <c r="D25" s="156">
        <v>100</v>
      </c>
      <c r="E25" s="156">
        <v>0</v>
      </c>
      <c r="F25" s="156">
        <v>100</v>
      </c>
      <c r="G25" s="159">
        <v>1E-3</v>
      </c>
      <c r="H25" s="160">
        <v>1000</v>
      </c>
      <c r="I25" s="156">
        <v>0</v>
      </c>
      <c r="J25" s="158" t="s">
        <v>302</v>
      </c>
      <c r="K25" s="158" t="s">
        <v>309</v>
      </c>
    </row>
    <row r="26" spans="1:11" x14ac:dyDescent="0.2">
      <c r="A26" s="162">
        <v>24</v>
      </c>
      <c r="B26" s="157" t="s">
        <v>352</v>
      </c>
      <c r="C26" s="158" t="s">
        <v>353</v>
      </c>
      <c r="D26" s="156">
        <v>100</v>
      </c>
      <c r="E26" s="156">
        <v>0</v>
      </c>
      <c r="F26" s="156">
        <v>100</v>
      </c>
      <c r="G26" s="159">
        <v>1E-3</v>
      </c>
      <c r="H26" s="160">
        <v>1000</v>
      </c>
      <c r="I26" s="156">
        <v>0</v>
      </c>
      <c r="J26" s="158" t="s">
        <v>302</v>
      </c>
      <c r="K26" s="158" t="s">
        <v>309</v>
      </c>
    </row>
    <row r="27" spans="1:11" x14ac:dyDescent="0.2">
      <c r="A27" s="162">
        <v>25</v>
      </c>
      <c r="B27" s="157" t="s">
        <v>354</v>
      </c>
      <c r="C27" s="158" t="s">
        <v>355</v>
      </c>
      <c r="D27" s="156">
        <v>54</v>
      </c>
      <c r="E27" s="156">
        <v>0</v>
      </c>
      <c r="F27" s="156">
        <v>54</v>
      </c>
      <c r="G27" s="159">
        <v>5.0000000000000001E-4</v>
      </c>
      <c r="H27" s="160">
        <v>540</v>
      </c>
      <c r="I27" s="156">
        <v>0</v>
      </c>
      <c r="J27" s="158" t="s">
        <v>302</v>
      </c>
      <c r="K27" s="158" t="s">
        <v>356</v>
      </c>
    </row>
    <row r="28" spans="1:11" x14ac:dyDescent="0.2">
      <c r="A28" s="162">
        <v>26</v>
      </c>
      <c r="B28" s="157" t="s">
        <v>357</v>
      </c>
      <c r="C28" s="158" t="s">
        <v>358</v>
      </c>
      <c r="D28" s="156">
        <v>25</v>
      </c>
      <c r="E28" s="156">
        <v>0</v>
      </c>
      <c r="F28" s="156">
        <v>25</v>
      </c>
      <c r="G28" s="159">
        <v>2.0000000000000001E-4</v>
      </c>
      <c r="H28" s="160">
        <v>250</v>
      </c>
      <c r="I28" s="156">
        <v>0</v>
      </c>
      <c r="J28" s="158" t="s">
        <v>302</v>
      </c>
      <c r="K28" s="158" t="s">
        <v>314</v>
      </c>
    </row>
    <row r="29" spans="1:11" x14ac:dyDescent="0.2">
      <c r="A29" s="162">
        <v>27</v>
      </c>
      <c r="B29" s="157" t="s">
        <v>359</v>
      </c>
      <c r="C29" s="158" t="s">
        <v>360</v>
      </c>
      <c r="D29" s="156">
        <v>6</v>
      </c>
      <c r="E29" s="156">
        <v>0</v>
      </c>
      <c r="F29" s="156">
        <v>6</v>
      </c>
      <c r="G29" s="159">
        <v>1E-4</v>
      </c>
      <c r="H29" s="160">
        <v>60</v>
      </c>
      <c r="I29" s="156">
        <v>0</v>
      </c>
      <c r="J29" s="158" t="s">
        <v>302</v>
      </c>
      <c r="K29" s="158" t="s">
        <v>314</v>
      </c>
    </row>
    <row r="30" spans="1:11" x14ac:dyDescent="0.2">
      <c r="A30" s="162">
        <v>28</v>
      </c>
      <c r="B30" s="157" t="s">
        <v>361</v>
      </c>
      <c r="C30" s="158" t="s">
        <v>362</v>
      </c>
      <c r="D30" s="156">
        <v>2</v>
      </c>
      <c r="E30" s="156">
        <v>0</v>
      </c>
      <c r="F30" s="156">
        <v>2</v>
      </c>
      <c r="G30" s="159">
        <v>0</v>
      </c>
      <c r="H30" s="160">
        <v>20</v>
      </c>
      <c r="I30" s="156">
        <v>0</v>
      </c>
      <c r="J30" s="158" t="s">
        <v>302</v>
      </c>
      <c r="K30" s="158" t="s">
        <v>363</v>
      </c>
    </row>
    <row r="31" spans="1:11" x14ac:dyDescent="0.2">
      <c r="A31" s="162">
        <v>29</v>
      </c>
      <c r="B31" s="157" t="s">
        <v>364</v>
      </c>
      <c r="C31" s="158" t="s">
        <v>365</v>
      </c>
      <c r="D31" s="156">
        <v>1</v>
      </c>
      <c r="E31" s="156">
        <v>0</v>
      </c>
      <c r="F31" s="156">
        <v>1</v>
      </c>
      <c r="G31" s="159">
        <v>0</v>
      </c>
      <c r="H31" s="160">
        <v>10</v>
      </c>
      <c r="I31" s="156">
        <v>0</v>
      </c>
      <c r="J31" s="158" t="s">
        <v>302</v>
      </c>
      <c r="K31" s="158" t="s">
        <v>303</v>
      </c>
    </row>
    <row r="32" spans="1:11" x14ac:dyDescent="0.2">
      <c r="A32" s="162">
        <v>30</v>
      </c>
      <c r="B32" s="157" t="s">
        <v>366</v>
      </c>
      <c r="C32" s="158" t="s">
        <v>367</v>
      </c>
      <c r="D32" s="156">
        <v>1</v>
      </c>
      <c r="E32" s="156">
        <v>0</v>
      </c>
      <c r="F32" s="156">
        <v>1</v>
      </c>
      <c r="G32" s="159">
        <v>0</v>
      </c>
      <c r="H32" s="160">
        <v>10</v>
      </c>
      <c r="I32" s="156">
        <v>0</v>
      </c>
      <c r="J32" s="158" t="s">
        <v>302</v>
      </c>
      <c r="K32" s="158" t="s">
        <v>309</v>
      </c>
    </row>
    <row r="33" spans="1:11" x14ac:dyDescent="0.2">
      <c r="A33" s="162">
        <v>31</v>
      </c>
      <c r="B33" s="157" t="s">
        <v>368</v>
      </c>
      <c r="C33" s="158" t="s">
        <v>369</v>
      </c>
      <c r="D33" s="156">
        <v>1</v>
      </c>
      <c r="E33" s="156">
        <v>0</v>
      </c>
      <c r="F33" s="156">
        <v>1</v>
      </c>
      <c r="G33" s="159">
        <v>0</v>
      </c>
      <c r="H33" s="160">
        <v>10</v>
      </c>
      <c r="I33" s="156">
        <v>0</v>
      </c>
      <c r="J33" s="158" t="s">
        <v>302</v>
      </c>
      <c r="K33" s="158" t="s">
        <v>309</v>
      </c>
    </row>
    <row r="34" spans="1:11" x14ac:dyDescent="0.2">
      <c r="A34" s="163"/>
      <c r="B34" s="164" t="s">
        <v>38</v>
      </c>
      <c r="C34" s="164"/>
      <c r="D34" s="164"/>
      <c r="E34" s="164"/>
      <c r="F34" s="164">
        <v>273681</v>
      </c>
      <c r="G34" s="164">
        <v>2.6518999999999999</v>
      </c>
      <c r="H34" s="164">
        <v>2736810</v>
      </c>
      <c r="I34" s="164">
        <v>0</v>
      </c>
      <c r="J34" s="164"/>
      <c r="K34" s="16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workbookViewId="0">
      <selection sqref="A1:K60"/>
    </sheetView>
  </sheetViews>
  <sheetFormatPr defaultRowHeight="12.75" x14ac:dyDescent="0.2"/>
  <cols>
    <col min="1" max="1" width="6.5" bestFit="1" customWidth="1"/>
    <col min="2" max="2" width="25.5" bestFit="1" customWidth="1"/>
    <col min="3" max="3" width="4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6640625" bestFit="1" customWidth="1"/>
    <col min="11" max="11" width="49.5" bestFit="1" customWidth="1"/>
  </cols>
  <sheetData>
    <row r="1" spans="1:11" s="60" customFormat="1" x14ac:dyDescent="0.2">
      <c r="A1" s="161" t="s">
        <v>225</v>
      </c>
      <c r="B1" s="155" t="s">
        <v>370</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55" t="s">
        <v>64</v>
      </c>
    </row>
    <row r="3" spans="1:11" x14ac:dyDescent="0.2">
      <c r="A3" s="162">
        <v>1</v>
      </c>
      <c r="B3" s="157" t="s">
        <v>371</v>
      </c>
      <c r="C3" s="158" t="s">
        <v>372</v>
      </c>
      <c r="D3" s="156">
        <v>4000</v>
      </c>
      <c r="E3" s="156">
        <v>0</v>
      </c>
      <c r="F3" s="156">
        <v>4000</v>
      </c>
      <c r="G3" s="159">
        <v>3.8800000000000001E-2</v>
      </c>
      <c r="H3" s="160">
        <v>40000</v>
      </c>
      <c r="I3" s="156">
        <v>0</v>
      </c>
      <c r="J3" s="158" t="s">
        <v>373</v>
      </c>
      <c r="K3" s="158" t="s">
        <v>374</v>
      </c>
    </row>
    <row r="4" spans="1:11" x14ac:dyDescent="0.2">
      <c r="A4" s="162">
        <v>2</v>
      </c>
      <c r="B4" s="157" t="s">
        <v>375</v>
      </c>
      <c r="C4" s="158" t="s">
        <v>376</v>
      </c>
      <c r="D4" s="156">
        <v>3500</v>
      </c>
      <c r="E4" s="156">
        <v>0</v>
      </c>
      <c r="F4" s="156">
        <v>3500</v>
      </c>
      <c r="G4" s="159">
        <v>3.39E-2</v>
      </c>
      <c r="H4" s="160">
        <v>35000</v>
      </c>
      <c r="I4" s="156">
        <v>0</v>
      </c>
      <c r="J4" s="158" t="s">
        <v>373</v>
      </c>
      <c r="K4" s="158" t="s">
        <v>374</v>
      </c>
    </row>
    <row r="5" spans="1:11" x14ac:dyDescent="0.2">
      <c r="A5" s="162">
        <v>3</v>
      </c>
      <c r="B5" s="157" t="s">
        <v>377</v>
      </c>
      <c r="C5" s="158" t="s">
        <v>378</v>
      </c>
      <c r="D5" s="156">
        <v>3000</v>
      </c>
      <c r="E5" s="156">
        <v>0</v>
      </c>
      <c r="F5" s="156">
        <v>3000</v>
      </c>
      <c r="G5" s="159">
        <v>2.9100000000000001E-2</v>
      </c>
      <c r="H5" s="160">
        <v>30000</v>
      </c>
      <c r="I5" s="156">
        <v>0</v>
      </c>
      <c r="J5" s="158" t="s">
        <v>373</v>
      </c>
      <c r="K5" s="158" t="s">
        <v>379</v>
      </c>
    </row>
    <row r="6" spans="1:11" x14ac:dyDescent="0.2">
      <c r="A6" s="162">
        <v>4</v>
      </c>
      <c r="B6" s="157" t="s">
        <v>380</v>
      </c>
      <c r="C6" s="158" t="s">
        <v>381</v>
      </c>
      <c r="D6" s="156">
        <v>2500</v>
      </c>
      <c r="E6" s="156">
        <v>0</v>
      </c>
      <c r="F6" s="156">
        <v>2500</v>
      </c>
      <c r="G6" s="159">
        <v>2.4199999999999999E-2</v>
      </c>
      <c r="H6" s="160">
        <v>25000</v>
      </c>
      <c r="I6" s="156">
        <v>0</v>
      </c>
      <c r="J6" s="158" t="s">
        <v>373</v>
      </c>
      <c r="K6" s="158" t="s">
        <v>374</v>
      </c>
    </row>
    <row r="7" spans="1:11" x14ac:dyDescent="0.2">
      <c r="A7" s="162">
        <v>5</v>
      </c>
      <c r="B7" s="157" t="s">
        <v>382</v>
      </c>
      <c r="C7" s="158" t="s">
        <v>383</v>
      </c>
      <c r="D7" s="156">
        <v>2400</v>
      </c>
      <c r="E7" s="156">
        <v>0</v>
      </c>
      <c r="F7" s="156">
        <v>2400</v>
      </c>
      <c r="G7" s="159">
        <v>2.3300000000000001E-2</v>
      </c>
      <c r="H7" s="160">
        <v>24000</v>
      </c>
      <c r="I7" s="156">
        <v>0</v>
      </c>
      <c r="J7" s="158" t="s">
        <v>373</v>
      </c>
      <c r="K7" s="158" t="s">
        <v>379</v>
      </c>
    </row>
    <row r="8" spans="1:11" x14ac:dyDescent="0.2">
      <c r="A8" s="162">
        <v>6</v>
      </c>
      <c r="B8" s="157" t="s">
        <v>384</v>
      </c>
      <c r="C8" s="158" t="s">
        <v>385</v>
      </c>
      <c r="D8" s="156">
        <v>2362</v>
      </c>
      <c r="E8" s="156">
        <v>0</v>
      </c>
      <c r="F8" s="156">
        <v>2362</v>
      </c>
      <c r="G8" s="159">
        <v>2.29E-2</v>
      </c>
      <c r="H8" s="160">
        <v>23620</v>
      </c>
      <c r="I8" s="156">
        <v>0</v>
      </c>
      <c r="J8" s="158" t="s">
        <v>373</v>
      </c>
      <c r="K8" s="158" t="s">
        <v>379</v>
      </c>
    </row>
    <row r="9" spans="1:11" x14ac:dyDescent="0.2">
      <c r="A9" s="162">
        <v>7</v>
      </c>
      <c r="B9" s="157" t="s">
        <v>386</v>
      </c>
      <c r="C9" s="158" t="s">
        <v>387</v>
      </c>
      <c r="D9" s="156">
        <v>1884</v>
      </c>
      <c r="E9" s="156">
        <v>0</v>
      </c>
      <c r="F9" s="156">
        <v>1884</v>
      </c>
      <c r="G9" s="159">
        <v>1.83E-2</v>
      </c>
      <c r="H9" s="160">
        <v>18840</v>
      </c>
      <c r="I9" s="156">
        <v>0</v>
      </c>
      <c r="J9" s="158" t="s">
        <v>373</v>
      </c>
      <c r="K9" s="158" t="s">
        <v>374</v>
      </c>
    </row>
    <row r="10" spans="1:11" x14ac:dyDescent="0.2">
      <c r="A10" s="162">
        <v>8</v>
      </c>
      <c r="B10" s="157" t="s">
        <v>388</v>
      </c>
      <c r="C10" s="158" t="s">
        <v>389</v>
      </c>
      <c r="D10" s="156">
        <v>1500</v>
      </c>
      <c r="E10" s="156">
        <v>0</v>
      </c>
      <c r="F10" s="156">
        <v>1500</v>
      </c>
      <c r="G10" s="159">
        <v>1.4500000000000001E-2</v>
      </c>
      <c r="H10" s="160">
        <v>15000</v>
      </c>
      <c r="I10" s="156">
        <v>0</v>
      </c>
      <c r="J10" s="158" t="s">
        <v>373</v>
      </c>
      <c r="K10" s="158" t="s">
        <v>379</v>
      </c>
    </row>
    <row r="11" spans="1:11" x14ac:dyDescent="0.2">
      <c r="A11" s="162">
        <v>9</v>
      </c>
      <c r="B11" s="157" t="s">
        <v>390</v>
      </c>
      <c r="C11" s="158" t="s">
        <v>391</v>
      </c>
      <c r="D11" s="156">
        <v>1300</v>
      </c>
      <c r="E11" s="156">
        <v>0</v>
      </c>
      <c r="F11" s="156">
        <v>1300</v>
      </c>
      <c r="G11" s="159">
        <v>1.26E-2</v>
      </c>
      <c r="H11" s="160">
        <v>13000</v>
      </c>
      <c r="I11" s="156">
        <v>0</v>
      </c>
      <c r="J11" s="158" t="s">
        <v>373</v>
      </c>
      <c r="K11" s="158" t="s">
        <v>374</v>
      </c>
    </row>
    <row r="12" spans="1:11" x14ac:dyDescent="0.2">
      <c r="A12" s="162">
        <v>10</v>
      </c>
      <c r="B12" s="157" t="s">
        <v>392</v>
      </c>
      <c r="C12" s="158" t="s">
        <v>393</v>
      </c>
      <c r="D12" s="156">
        <v>650</v>
      </c>
      <c r="E12" s="156">
        <v>0</v>
      </c>
      <c r="F12" s="156">
        <v>650</v>
      </c>
      <c r="G12" s="159">
        <v>6.3E-3</v>
      </c>
      <c r="H12" s="160">
        <v>6500</v>
      </c>
      <c r="I12" s="156">
        <v>0</v>
      </c>
      <c r="J12" s="158" t="s">
        <v>373</v>
      </c>
      <c r="K12" s="158" t="s">
        <v>374</v>
      </c>
    </row>
    <row r="13" spans="1:11" x14ac:dyDescent="0.2">
      <c r="A13" s="162">
        <v>11</v>
      </c>
      <c r="B13" s="157" t="s">
        <v>394</v>
      </c>
      <c r="C13" s="158" t="s">
        <v>395</v>
      </c>
      <c r="D13" s="156">
        <v>635</v>
      </c>
      <c r="E13" s="156">
        <v>0</v>
      </c>
      <c r="F13" s="156">
        <v>635</v>
      </c>
      <c r="G13" s="159">
        <v>6.1999999999999998E-3</v>
      </c>
      <c r="H13" s="160">
        <v>6350</v>
      </c>
      <c r="I13" s="156">
        <v>0</v>
      </c>
      <c r="J13" s="158" t="s">
        <v>373</v>
      </c>
      <c r="K13" s="158" t="s">
        <v>379</v>
      </c>
    </row>
    <row r="14" spans="1:11" x14ac:dyDescent="0.2">
      <c r="A14" s="162">
        <v>12</v>
      </c>
      <c r="B14" s="157" t="s">
        <v>396</v>
      </c>
      <c r="C14" s="158" t="s">
        <v>397</v>
      </c>
      <c r="D14" s="156">
        <v>600</v>
      </c>
      <c r="E14" s="156">
        <v>0</v>
      </c>
      <c r="F14" s="156">
        <v>600</v>
      </c>
      <c r="G14" s="159">
        <v>5.7999999999999996E-3</v>
      </c>
      <c r="H14" s="160">
        <v>6000</v>
      </c>
      <c r="I14" s="156">
        <v>0</v>
      </c>
      <c r="J14" s="158" t="s">
        <v>373</v>
      </c>
      <c r="K14" s="158" t="s">
        <v>379</v>
      </c>
    </row>
    <row r="15" spans="1:11" x14ac:dyDescent="0.2">
      <c r="A15" s="162">
        <v>13</v>
      </c>
      <c r="B15" s="157" t="s">
        <v>398</v>
      </c>
      <c r="C15" s="158" t="s">
        <v>399</v>
      </c>
      <c r="D15" s="156">
        <v>500</v>
      </c>
      <c r="E15" s="156">
        <v>0</v>
      </c>
      <c r="F15" s="156">
        <v>500</v>
      </c>
      <c r="G15" s="159">
        <v>4.7999999999999996E-3</v>
      </c>
      <c r="H15" s="160">
        <v>5000</v>
      </c>
      <c r="I15" s="156">
        <v>0</v>
      </c>
      <c r="J15" s="158" t="s">
        <v>373</v>
      </c>
      <c r="K15" s="158" t="s">
        <v>379</v>
      </c>
    </row>
    <row r="16" spans="1:11" x14ac:dyDescent="0.2">
      <c r="A16" s="162">
        <v>14</v>
      </c>
      <c r="B16" s="157" t="s">
        <v>400</v>
      </c>
      <c r="C16" s="158" t="s">
        <v>401</v>
      </c>
      <c r="D16" s="156">
        <v>500</v>
      </c>
      <c r="E16" s="156">
        <v>0</v>
      </c>
      <c r="F16" s="156">
        <v>500</v>
      </c>
      <c r="G16" s="159">
        <v>4.7999999999999996E-3</v>
      </c>
      <c r="H16" s="160">
        <v>5000</v>
      </c>
      <c r="I16" s="156">
        <v>0</v>
      </c>
      <c r="J16" s="158" t="s">
        <v>373</v>
      </c>
      <c r="K16" s="158" t="s">
        <v>379</v>
      </c>
    </row>
    <row r="17" spans="1:11" x14ac:dyDescent="0.2">
      <c r="A17" s="162">
        <v>15</v>
      </c>
      <c r="B17" s="157" t="s">
        <v>402</v>
      </c>
      <c r="C17" s="158" t="s">
        <v>403</v>
      </c>
      <c r="D17" s="156">
        <v>500</v>
      </c>
      <c r="E17" s="156">
        <v>0</v>
      </c>
      <c r="F17" s="156">
        <v>500</v>
      </c>
      <c r="G17" s="159">
        <v>4.7999999999999996E-3</v>
      </c>
      <c r="H17" s="160">
        <v>5000</v>
      </c>
      <c r="I17" s="156">
        <v>0</v>
      </c>
      <c r="J17" s="158" t="s">
        <v>373</v>
      </c>
      <c r="K17" s="158" t="s">
        <v>379</v>
      </c>
    </row>
    <row r="18" spans="1:11" x14ac:dyDescent="0.2">
      <c r="A18" s="162">
        <v>16</v>
      </c>
      <c r="B18" s="157" t="s">
        <v>404</v>
      </c>
      <c r="C18" s="158" t="s">
        <v>405</v>
      </c>
      <c r="D18" s="156">
        <v>500</v>
      </c>
      <c r="E18" s="156">
        <v>0</v>
      </c>
      <c r="F18" s="156">
        <v>500</v>
      </c>
      <c r="G18" s="159">
        <v>4.7999999999999996E-3</v>
      </c>
      <c r="H18" s="160">
        <v>5000</v>
      </c>
      <c r="I18" s="156">
        <v>0</v>
      </c>
      <c r="J18" s="158" t="s">
        <v>373</v>
      </c>
      <c r="K18" s="158" t="s">
        <v>374</v>
      </c>
    </row>
    <row r="19" spans="1:11" x14ac:dyDescent="0.2">
      <c r="A19" s="162">
        <v>17</v>
      </c>
      <c r="B19" s="157" t="s">
        <v>406</v>
      </c>
      <c r="C19" s="158" t="s">
        <v>407</v>
      </c>
      <c r="D19" s="156">
        <v>500</v>
      </c>
      <c r="E19" s="156">
        <v>0</v>
      </c>
      <c r="F19" s="156">
        <v>500</v>
      </c>
      <c r="G19" s="159">
        <v>4.7999999999999996E-3</v>
      </c>
      <c r="H19" s="160">
        <v>5000</v>
      </c>
      <c r="I19" s="156">
        <v>0</v>
      </c>
      <c r="J19" s="158" t="s">
        <v>373</v>
      </c>
      <c r="K19" s="158" t="s">
        <v>379</v>
      </c>
    </row>
    <row r="20" spans="1:11" x14ac:dyDescent="0.2">
      <c r="A20" s="162">
        <v>18</v>
      </c>
      <c r="B20" s="157" t="s">
        <v>408</v>
      </c>
      <c r="C20" s="158" t="s">
        <v>409</v>
      </c>
      <c r="D20" s="156">
        <v>400</v>
      </c>
      <c r="E20" s="156">
        <v>0</v>
      </c>
      <c r="F20" s="156">
        <v>400</v>
      </c>
      <c r="G20" s="159">
        <v>3.8999999999999998E-3</v>
      </c>
      <c r="H20" s="160">
        <v>4000</v>
      </c>
      <c r="I20" s="156">
        <v>0</v>
      </c>
      <c r="J20" s="158" t="s">
        <v>373</v>
      </c>
      <c r="K20" s="158" t="s">
        <v>374</v>
      </c>
    </row>
    <row r="21" spans="1:11" x14ac:dyDescent="0.2">
      <c r="A21" s="162">
        <v>19</v>
      </c>
      <c r="B21" s="157" t="s">
        <v>410</v>
      </c>
      <c r="C21" s="158" t="s">
        <v>411</v>
      </c>
      <c r="D21" s="156">
        <v>400</v>
      </c>
      <c r="E21" s="156">
        <v>0</v>
      </c>
      <c r="F21" s="156">
        <v>400</v>
      </c>
      <c r="G21" s="159">
        <v>3.8999999999999998E-3</v>
      </c>
      <c r="H21" s="160">
        <v>4000</v>
      </c>
      <c r="I21" s="156">
        <v>0</v>
      </c>
      <c r="J21" s="158" t="s">
        <v>373</v>
      </c>
      <c r="K21" s="158" t="s">
        <v>374</v>
      </c>
    </row>
    <row r="22" spans="1:11" x14ac:dyDescent="0.2">
      <c r="A22" s="162">
        <v>20</v>
      </c>
      <c r="B22" s="157" t="s">
        <v>412</v>
      </c>
      <c r="C22" s="158" t="s">
        <v>413</v>
      </c>
      <c r="D22" s="156">
        <v>355</v>
      </c>
      <c r="E22" s="156">
        <v>0</v>
      </c>
      <c r="F22" s="156">
        <v>355</v>
      </c>
      <c r="G22" s="159">
        <v>3.3999999999999998E-3</v>
      </c>
      <c r="H22" s="160">
        <v>3550</v>
      </c>
      <c r="I22" s="156">
        <v>0</v>
      </c>
      <c r="J22" s="158" t="s">
        <v>373</v>
      </c>
      <c r="K22" s="158" t="s">
        <v>374</v>
      </c>
    </row>
    <row r="23" spans="1:11" x14ac:dyDescent="0.2">
      <c r="A23" s="162">
        <v>21</v>
      </c>
      <c r="B23" s="157" t="s">
        <v>414</v>
      </c>
      <c r="C23" s="158" t="s">
        <v>415</v>
      </c>
      <c r="D23" s="156">
        <v>350</v>
      </c>
      <c r="E23" s="156">
        <v>0</v>
      </c>
      <c r="F23" s="156">
        <v>350</v>
      </c>
      <c r="G23" s="159">
        <v>3.3999999999999998E-3</v>
      </c>
      <c r="H23" s="160">
        <v>3500</v>
      </c>
      <c r="I23" s="156">
        <v>0</v>
      </c>
      <c r="J23" s="158" t="s">
        <v>373</v>
      </c>
      <c r="K23" s="158" t="s">
        <v>379</v>
      </c>
    </row>
    <row r="24" spans="1:11" x14ac:dyDescent="0.2">
      <c r="A24" s="162">
        <v>22</v>
      </c>
      <c r="B24" s="157" t="s">
        <v>416</v>
      </c>
      <c r="C24" s="158" t="s">
        <v>417</v>
      </c>
      <c r="D24" s="156">
        <v>305</v>
      </c>
      <c r="E24" s="156">
        <v>0</v>
      </c>
      <c r="F24" s="156">
        <v>305</v>
      </c>
      <c r="G24" s="159">
        <v>3.0000000000000001E-3</v>
      </c>
      <c r="H24" s="160">
        <v>3050</v>
      </c>
      <c r="I24" s="156">
        <v>0</v>
      </c>
      <c r="J24" s="158" t="s">
        <v>373</v>
      </c>
      <c r="K24" s="158" t="s">
        <v>374</v>
      </c>
    </row>
    <row r="25" spans="1:11" x14ac:dyDescent="0.2">
      <c r="A25" s="162">
        <v>23</v>
      </c>
      <c r="B25" s="157" t="s">
        <v>418</v>
      </c>
      <c r="C25" s="158" t="s">
        <v>419</v>
      </c>
      <c r="D25" s="156">
        <v>301</v>
      </c>
      <c r="E25" s="156">
        <v>0</v>
      </c>
      <c r="F25" s="156">
        <v>301</v>
      </c>
      <c r="G25" s="159">
        <v>2.8999999999999998E-3</v>
      </c>
      <c r="H25" s="160">
        <v>3010</v>
      </c>
      <c r="I25" s="156">
        <v>0</v>
      </c>
      <c r="J25" s="158" t="s">
        <v>373</v>
      </c>
      <c r="K25" s="158" t="s">
        <v>374</v>
      </c>
    </row>
    <row r="26" spans="1:11" x14ac:dyDescent="0.2">
      <c r="A26" s="162">
        <v>24</v>
      </c>
      <c r="B26" s="157" t="s">
        <v>420</v>
      </c>
      <c r="C26" s="158" t="s">
        <v>421</v>
      </c>
      <c r="D26" s="156">
        <v>300</v>
      </c>
      <c r="E26" s="156">
        <v>0</v>
      </c>
      <c r="F26" s="156">
        <v>300</v>
      </c>
      <c r="G26" s="159">
        <v>2.8999999999999998E-3</v>
      </c>
      <c r="H26" s="160">
        <v>3000</v>
      </c>
      <c r="I26" s="156">
        <v>0</v>
      </c>
      <c r="J26" s="158" t="s">
        <v>373</v>
      </c>
      <c r="K26" s="158" t="s">
        <v>374</v>
      </c>
    </row>
    <row r="27" spans="1:11" x14ac:dyDescent="0.2">
      <c r="A27" s="162">
        <v>25</v>
      </c>
      <c r="B27" s="157" t="s">
        <v>422</v>
      </c>
      <c r="C27" s="158" t="s">
        <v>423</v>
      </c>
      <c r="D27" s="156">
        <v>250</v>
      </c>
      <c r="E27" s="156">
        <v>0</v>
      </c>
      <c r="F27" s="156">
        <v>250</v>
      </c>
      <c r="G27" s="159">
        <v>2.3999999999999998E-3</v>
      </c>
      <c r="H27" s="160">
        <v>2500</v>
      </c>
      <c r="I27" s="156">
        <v>0</v>
      </c>
      <c r="J27" s="158" t="s">
        <v>373</v>
      </c>
      <c r="K27" s="158" t="s">
        <v>379</v>
      </c>
    </row>
    <row r="28" spans="1:11" x14ac:dyDescent="0.2">
      <c r="A28" s="162">
        <v>26</v>
      </c>
      <c r="B28" s="157" t="s">
        <v>424</v>
      </c>
      <c r="C28" s="158" t="s">
        <v>425</v>
      </c>
      <c r="D28" s="156">
        <v>235</v>
      </c>
      <c r="E28" s="156">
        <v>0</v>
      </c>
      <c r="F28" s="156">
        <v>235</v>
      </c>
      <c r="G28" s="159">
        <v>2.3E-3</v>
      </c>
      <c r="H28" s="160">
        <v>2350</v>
      </c>
      <c r="I28" s="156">
        <v>0</v>
      </c>
      <c r="J28" s="158" t="s">
        <v>373</v>
      </c>
      <c r="K28" s="158" t="s">
        <v>374</v>
      </c>
    </row>
    <row r="29" spans="1:11" x14ac:dyDescent="0.2">
      <c r="A29" s="162">
        <v>27</v>
      </c>
      <c r="B29" s="157" t="s">
        <v>426</v>
      </c>
      <c r="C29" s="158" t="s">
        <v>427</v>
      </c>
      <c r="D29" s="156">
        <v>200</v>
      </c>
      <c r="E29" s="156">
        <v>0</v>
      </c>
      <c r="F29" s="156">
        <v>200</v>
      </c>
      <c r="G29" s="159">
        <v>1.9E-3</v>
      </c>
      <c r="H29" s="160">
        <v>2000</v>
      </c>
      <c r="I29" s="156">
        <v>0</v>
      </c>
      <c r="J29" s="158" t="s">
        <v>373</v>
      </c>
      <c r="K29" s="158" t="s">
        <v>374</v>
      </c>
    </row>
    <row r="30" spans="1:11" x14ac:dyDescent="0.2">
      <c r="A30" s="162">
        <v>28</v>
      </c>
      <c r="B30" s="157" t="s">
        <v>428</v>
      </c>
      <c r="C30" s="158" t="s">
        <v>429</v>
      </c>
      <c r="D30" s="156">
        <v>200</v>
      </c>
      <c r="E30" s="156">
        <v>0</v>
      </c>
      <c r="F30" s="156">
        <v>200</v>
      </c>
      <c r="G30" s="159">
        <v>1.9E-3</v>
      </c>
      <c r="H30" s="160">
        <v>2000</v>
      </c>
      <c r="I30" s="156">
        <v>0</v>
      </c>
      <c r="J30" s="158" t="s">
        <v>373</v>
      </c>
      <c r="K30" s="158" t="s">
        <v>379</v>
      </c>
    </row>
    <row r="31" spans="1:11" x14ac:dyDescent="0.2">
      <c r="A31" s="162">
        <v>29</v>
      </c>
      <c r="B31" s="157" t="s">
        <v>430</v>
      </c>
      <c r="C31" s="158" t="s">
        <v>431</v>
      </c>
      <c r="D31" s="156">
        <v>165</v>
      </c>
      <c r="E31" s="156">
        <v>0</v>
      </c>
      <c r="F31" s="156">
        <v>165</v>
      </c>
      <c r="G31" s="159">
        <v>1.6000000000000001E-3</v>
      </c>
      <c r="H31" s="160">
        <v>1650</v>
      </c>
      <c r="I31" s="156">
        <v>0</v>
      </c>
      <c r="J31" s="158" t="s">
        <v>373</v>
      </c>
      <c r="K31" s="158" t="s">
        <v>374</v>
      </c>
    </row>
    <row r="32" spans="1:11" x14ac:dyDescent="0.2">
      <c r="A32" s="162">
        <v>30</v>
      </c>
      <c r="B32" s="157" t="s">
        <v>432</v>
      </c>
      <c r="C32" s="158" t="s">
        <v>433</v>
      </c>
      <c r="D32" s="156">
        <v>159</v>
      </c>
      <c r="E32" s="156">
        <v>0</v>
      </c>
      <c r="F32" s="156">
        <v>159</v>
      </c>
      <c r="G32" s="159">
        <v>1.5E-3</v>
      </c>
      <c r="H32" s="160">
        <v>1590</v>
      </c>
      <c r="I32" s="156">
        <v>0</v>
      </c>
      <c r="J32" s="158" t="s">
        <v>373</v>
      </c>
      <c r="K32" s="158" t="s">
        <v>374</v>
      </c>
    </row>
    <row r="33" spans="1:11" x14ac:dyDescent="0.2">
      <c r="A33" s="162">
        <v>31</v>
      </c>
      <c r="B33" s="157" t="s">
        <v>434</v>
      </c>
      <c r="C33" s="158" t="s">
        <v>435</v>
      </c>
      <c r="D33" s="156">
        <v>125</v>
      </c>
      <c r="E33" s="156">
        <v>0</v>
      </c>
      <c r="F33" s="156">
        <v>125</v>
      </c>
      <c r="G33" s="159">
        <v>1.1999999999999999E-3</v>
      </c>
      <c r="H33" s="160">
        <v>1250</v>
      </c>
      <c r="I33" s="156">
        <v>0</v>
      </c>
      <c r="J33" s="158" t="s">
        <v>373</v>
      </c>
      <c r="K33" s="158" t="s">
        <v>379</v>
      </c>
    </row>
    <row r="34" spans="1:11" x14ac:dyDescent="0.2">
      <c r="A34" s="162">
        <v>32</v>
      </c>
      <c r="B34" s="157" t="s">
        <v>436</v>
      </c>
      <c r="C34" s="158" t="s">
        <v>437</v>
      </c>
      <c r="D34" s="156">
        <v>125</v>
      </c>
      <c r="E34" s="156">
        <v>0</v>
      </c>
      <c r="F34" s="156">
        <v>125</v>
      </c>
      <c r="G34" s="159">
        <v>1.1999999999999999E-3</v>
      </c>
      <c r="H34" s="160">
        <v>1250</v>
      </c>
      <c r="I34" s="156">
        <v>0</v>
      </c>
      <c r="J34" s="158" t="s">
        <v>373</v>
      </c>
      <c r="K34" s="158" t="s">
        <v>374</v>
      </c>
    </row>
    <row r="35" spans="1:11" x14ac:dyDescent="0.2">
      <c r="A35" s="162">
        <v>33</v>
      </c>
      <c r="B35" s="157" t="s">
        <v>438</v>
      </c>
      <c r="C35" s="158" t="s">
        <v>439</v>
      </c>
      <c r="D35" s="156">
        <v>120</v>
      </c>
      <c r="E35" s="156">
        <v>0</v>
      </c>
      <c r="F35" s="156">
        <v>120</v>
      </c>
      <c r="G35" s="159">
        <v>1.1999999999999999E-3</v>
      </c>
      <c r="H35" s="160">
        <v>1200</v>
      </c>
      <c r="I35" s="156">
        <v>0</v>
      </c>
      <c r="J35" s="158" t="s">
        <v>373</v>
      </c>
      <c r="K35" s="158" t="s">
        <v>374</v>
      </c>
    </row>
    <row r="36" spans="1:11" x14ac:dyDescent="0.2">
      <c r="A36" s="162">
        <v>34</v>
      </c>
      <c r="B36" s="157" t="s">
        <v>440</v>
      </c>
      <c r="C36" s="158" t="s">
        <v>441</v>
      </c>
      <c r="D36" s="156">
        <v>118</v>
      </c>
      <c r="E36" s="156">
        <v>0</v>
      </c>
      <c r="F36" s="156">
        <v>118</v>
      </c>
      <c r="G36" s="159">
        <v>1.1000000000000001E-3</v>
      </c>
      <c r="H36" s="160">
        <v>1180</v>
      </c>
      <c r="I36" s="156">
        <v>0</v>
      </c>
      <c r="J36" s="158" t="s">
        <v>373</v>
      </c>
      <c r="K36" s="158" t="s">
        <v>374</v>
      </c>
    </row>
    <row r="37" spans="1:11" x14ac:dyDescent="0.2">
      <c r="A37" s="162">
        <v>35</v>
      </c>
      <c r="B37" s="157" t="s">
        <v>442</v>
      </c>
      <c r="C37" s="158" t="s">
        <v>443</v>
      </c>
      <c r="D37" s="156">
        <v>110</v>
      </c>
      <c r="E37" s="156">
        <v>0</v>
      </c>
      <c r="F37" s="156">
        <v>110</v>
      </c>
      <c r="G37" s="159">
        <v>1.1000000000000001E-3</v>
      </c>
      <c r="H37" s="160">
        <v>1100</v>
      </c>
      <c r="I37" s="156">
        <v>0</v>
      </c>
      <c r="J37" s="158" t="s">
        <v>373</v>
      </c>
      <c r="K37" s="158" t="s">
        <v>379</v>
      </c>
    </row>
    <row r="38" spans="1:11" x14ac:dyDescent="0.2">
      <c r="A38" s="162">
        <v>36</v>
      </c>
      <c r="B38" s="157" t="s">
        <v>444</v>
      </c>
      <c r="C38" s="158" t="s">
        <v>445</v>
      </c>
      <c r="D38" s="156">
        <v>100</v>
      </c>
      <c r="E38" s="156">
        <v>0</v>
      </c>
      <c r="F38" s="156">
        <v>100</v>
      </c>
      <c r="G38" s="159">
        <v>1E-3</v>
      </c>
      <c r="H38" s="160">
        <v>1000</v>
      </c>
      <c r="I38" s="156">
        <v>0</v>
      </c>
      <c r="J38" s="158" t="s">
        <v>373</v>
      </c>
      <c r="K38" s="158" t="s">
        <v>379</v>
      </c>
    </row>
    <row r="39" spans="1:11" x14ac:dyDescent="0.2">
      <c r="A39" s="162">
        <v>37</v>
      </c>
      <c r="B39" s="157" t="s">
        <v>446</v>
      </c>
      <c r="C39" s="158" t="s">
        <v>447</v>
      </c>
      <c r="D39" s="156">
        <v>100</v>
      </c>
      <c r="E39" s="156">
        <v>0</v>
      </c>
      <c r="F39" s="156">
        <v>100</v>
      </c>
      <c r="G39" s="159">
        <v>1E-3</v>
      </c>
      <c r="H39" s="160">
        <v>1000</v>
      </c>
      <c r="I39" s="156">
        <v>0</v>
      </c>
      <c r="J39" s="158" t="s">
        <v>373</v>
      </c>
      <c r="K39" s="158" t="s">
        <v>374</v>
      </c>
    </row>
    <row r="40" spans="1:11" x14ac:dyDescent="0.2">
      <c r="A40" s="162">
        <v>38</v>
      </c>
      <c r="B40" s="157" t="s">
        <v>448</v>
      </c>
      <c r="C40" s="158" t="s">
        <v>449</v>
      </c>
      <c r="D40" s="156">
        <v>100</v>
      </c>
      <c r="E40" s="156">
        <v>0</v>
      </c>
      <c r="F40" s="156">
        <v>100</v>
      </c>
      <c r="G40" s="159">
        <v>1E-3</v>
      </c>
      <c r="H40" s="160">
        <v>1000</v>
      </c>
      <c r="I40" s="156">
        <v>0</v>
      </c>
      <c r="J40" s="158" t="s">
        <v>373</v>
      </c>
      <c r="K40" s="158" t="s">
        <v>374</v>
      </c>
    </row>
    <row r="41" spans="1:11" x14ac:dyDescent="0.2">
      <c r="A41" s="162">
        <v>39</v>
      </c>
      <c r="B41" s="157" t="s">
        <v>450</v>
      </c>
      <c r="C41" s="158" t="s">
        <v>451</v>
      </c>
      <c r="D41" s="156">
        <v>100</v>
      </c>
      <c r="E41" s="156">
        <v>0</v>
      </c>
      <c r="F41" s="156">
        <v>100</v>
      </c>
      <c r="G41" s="159">
        <v>1E-3</v>
      </c>
      <c r="H41" s="160">
        <v>1000</v>
      </c>
      <c r="I41" s="156">
        <v>0</v>
      </c>
      <c r="J41" s="158" t="s">
        <v>373</v>
      </c>
      <c r="K41" s="158" t="s">
        <v>379</v>
      </c>
    </row>
    <row r="42" spans="1:11" x14ac:dyDescent="0.2">
      <c r="A42" s="162">
        <v>40</v>
      </c>
      <c r="B42" s="157" t="s">
        <v>452</v>
      </c>
      <c r="C42" s="158" t="s">
        <v>453</v>
      </c>
      <c r="D42" s="156">
        <v>74</v>
      </c>
      <c r="E42" s="156">
        <v>0</v>
      </c>
      <c r="F42" s="156">
        <v>74</v>
      </c>
      <c r="G42" s="159">
        <v>6.9999999999999999E-4</v>
      </c>
      <c r="H42" s="160">
        <v>740</v>
      </c>
      <c r="I42" s="156">
        <v>0</v>
      </c>
      <c r="J42" s="158" t="s">
        <v>373</v>
      </c>
      <c r="K42" s="158" t="s">
        <v>374</v>
      </c>
    </row>
    <row r="43" spans="1:11" x14ac:dyDescent="0.2">
      <c r="A43" s="162">
        <v>41</v>
      </c>
      <c r="B43" s="157" t="s">
        <v>454</v>
      </c>
      <c r="C43" s="158" t="s">
        <v>455</v>
      </c>
      <c r="D43" s="156">
        <v>70</v>
      </c>
      <c r="E43" s="156">
        <v>0</v>
      </c>
      <c r="F43" s="156">
        <v>70</v>
      </c>
      <c r="G43" s="159">
        <v>6.9999999999999999E-4</v>
      </c>
      <c r="H43" s="160">
        <v>700</v>
      </c>
      <c r="I43" s="156">
        <v>0</v>
      </c>
      <c r="J43" s="158" t="s">
        <v>373</v>
      </c>
      <c r="K43" s="158" t="s">
        <v>456</v>
      </c>
    </row>
    <row r="44" spans="1:11" x14ac:dyDescent="0.2">
      <c r="A44" s="162">
        <v>42</v>
      </c>
      <c r="B44" s="157" t="s">
        <v>457</v>
      </c>
      <c r="C44" s="158" t="s">
        <v>458</v>
      </c>
      <c r="D44" s="156">
        <v>60</v>
      </c>
      <c r="E44" s="156">
        <v>0</v>
      </c>
      <c r="F44" s="156">
        <v>60</v>
      </c>
      <c r="G44" s="159">
        <v>5.9999999999999995E-4</v>
      </c>
      <c r="H44" s="160">
        <v>600</v>
      </c>
      <c r="I44" s="156">
        <v>0</v>
      </c>
      <c r="J44" s="158" t="s">
        <v>373</v>
      </c>
      <c r="K44" s="158" t="s">
        <v>379</v>
      </c>
    </row>
    <row r="45" spans="1:11" x14ac:dyDescent="0.2">
      <c r="A45" s="162">
        <v>43</v>
      </c>
      <c r="B45" s="157" t="s">
        <v>459</v>
      </c>
      <c r="C45" s="158" t="s">
        <v>460</v>
      </c>
      <c r="D45" s="156">
        <v>50</v>
      </c>
      <c r="E45" s="156">
        <v>0</v>
      </c>
      <c r="F45" s="156">
        <v>50</v>
      </c>
      <c r="G45" s="159">
        <v>5.0000000000000001E-4</v>
      </c>
      <c r="H45" s="160">
        <v>500</v>
      </c>
      <c r="I45" s="156">
        <v>0</v>
      </c>
      <c r="J45" s="158" t="s">
        <v>373</v>
      </c>
      <c r="K45" s="158" t="s">
        <v>379</v>
      </c>
    </row>
    <row r="46" spans="1:11" x14ac:dyDescent="0.2">
      <c r="A46" s="162">
        <v>44</v>
      </c>
      <c r="B46" s="157" t="s">
        <v>461</v>
      </c>
      <c r="C46" s="158" t="s">
        <v>462</v>
      </c>
      <c r="D46" s="156">
        <v>50</v>
      </c>
      <c r="E46" s="156">
        <v>0</v>
      </c>
      <c r="F46" s="156">
        <v>50</v>
      </c>
      <c r="G46" s="159">
        <v>5.0000000000000001E-4</v>
      </c>
      <c r="H46" s="160">
        <v>500</v>
      </c>
      <c r="I46" s="156">
        <v>0</v>
      </c>
      <c r="J46" s="158" t="s">
        <v>373</v>
      </c>
      <c r="K46" s="158" t="s">
        <v>379</v>
      </c>
    </row>
    <row r="47" spans="1:11" x14ac:dyDescent="0.2">
      <c r="A47" s="162">
        <v>45</v>
      </c>
      <c r="B47" s="157" t="s">
        <v>463</v>
      </c>
      <c r="C47" s="158" t="s">
        <v>464</v>
      </c>
      <c r="D47" s="156">
        <v>50</v>
      </c>
      <c r="E47" s="156">
        <v>0</v>
      </c>
      <c r="F47" s="156">
        <v>50</v>
      </c>
      <c r="G47" s="159">
        <v>5.0000000000000001E-4</v>
      </c>
      <c r="H47" s="160">
        <v>500</v>
      </c>
      <c r="I47" s="156">
        <v>0</v>
      </c>
      <c r="J47" s="158" t="s">
        <v>373</v>
      </c>
      <c r="K47" s="158" t="s">
        <v>374</v>
      </c>
    </row>
    <row r="48" spans="1:11" x14ac:dyDescent="0.2">
      <c r="A48" s="162">
        <v>46</v>
      </c>
      <c r="B48" s="157" t="s">
        <v>465</v>
      </c>
      <c r="C48" s="158" t="s">
        <v>466</v>
      </c>
      <c r="D48" s="156">
        <v>50</v>
      </c>
      <c r="E48" s="156">
        <v>0</v>
      </c>
      <c r="F48" s="156">
        <v>50</v>
      </c>
      <c r="G48" s="159">
        <v>5.0000000000000001E-4</v>
      </c>
      <c r="H48" s="160">
        <v>500</v>
      </c>
      <c r="I48" s="156">
        <v>0</v>
      </c>
      <c r="J48" s="158" t="s">
        <v>373</v>
      </c>
      <c r="K48" s="158" t="s">
        <v>374</v>
      </c>
    </row>
    <row r="49" spans="1:11" x14ac:dyDescent="0.2">
      <c r="A49" s="162">
        <v>47</v>
      </c>
      <c r="B49" s="157" t="s">
        <v>467</v>
      </c>
      <c r="C49" s="158" t="s">
        <v>468</v>
      </c>
      <c r="D49" s="156">
        <v>11</v>
      </c>
      <c r="E49" s="156">
        <v>0</v>
      </c>
      <c r="F49" s="156">
        <v>11</v>
      </c>
      <c r="G49" s="159">
        <v>1E-4</v>
      </c>
      <c r="H49" s="160">
        <v>110</v>
      </c>
      <c r="I49" s="156">
        <v>0</v>
      </c>
      <c r="J49" s="158" t="s">
        <v>373</v>
      </c>
      <c r="K49" s="158" t="s">
        <v>374</v>
      </c>
    </row>
    <row r="50" spans="1:11" x14ac:dyDescent="0.2">
      <c r="A50" s="162">
        <v>48</v>
      </c>
      <c r="B50" s="157" t="s">
        <v>469</v>
      </c>
      <c r="C50" s="158" t="s">
        <v>470</v>
      </c>
      <c r="D50" s="156">
        <v>10</v>
      </c>
      <c r="E50" s="156">
        <v>0</v>
      </c>
      <c r="F50" s="156">
        <v>10</v>
      </c>
      <c r="G50" s="159">
        <v>1E-4</v>
      </c>
      <c r="H50" s="160">
        <v>100</v>
      </c>
      <c r="I50" s="156">
        <v>0</v>
      </c>
      <c r="J50" s="158" t="s">
        <v>373</v>
      </c>
      <c r="K50" s="158" t="s">
        <v>374</v>
      </c>
    </row>
    <row r="51" spans="1:11" x14ac:dyDescent="0.2">
      <c r="A51" s="162">
        <v>49</v>
      </c>
      <c r="B51" s="157" t="s">
        <v>471</v>
      </c>
      <c r="C51" s="158" t="s">
        <v>472</v>
      </c>
      <c r="D51" s="156">
        <v>10</v>
      </c>
      <c r="E51" s="156">
        <v>0</v>
      </c>
      <c r="F51" s="156">
        <v>10</v>
      </c>
      <c r="G51" s="159">
        <v>1E-4</v>
      </c>
      <c r="H51" s="160">
        <v>100</v>
      </c>
      <c r="I51" s="156">
        <v>0</v>
      </c>
      <c r="J51" s="158" t="s">
        <v>373</v>
      </c>
      <c r="K51" s="158" t="s">
        <v>374</v>
      </c>
    </row>
    <row r="52" spans="1:11" x14ac:dyDescent="0.2">
      <c r="A52" s="162">
        <v>50</v>
      </c>
      <c r="B52" s="157" t="s">
        <v>473</v>
      </c>
      <c r="C52" s="158" t="s">
        <v>474</v>
      </c>
      <c r="D52" s="156">
        <v>10</v>
      </c>
      <c r="E52" s="156">
        <v>0</v>
      </c>
      <c r="F52" s="156">
        <v>10</v>
      </c>
      <c r="G52" s="159">
        <v>1E-4</v>
      </c>
      <c r="H52" s="160">
        <v>100</v>
      </c>
      <c r="I52" s="156">
        <v>0</v>
      </c>
      <c r="J52" s="158" t="s">
        <v>373</v>
      </c>
      <c r="K52" s="158" t="s">
        <v>379</v>
      </c>
    </row>
    <row r="53" spans="1:11" x14ac:dyDescent="0.2">
      <c r="A53" s="162">
        <v>51</v>
      </c>
      <c r="B53" s="157" t="s">
        <v>475</v>
      </c>
      <c r="C53" s="158" t="s">
        <v>476</v>
      </c>
      <c r="D53" s="156">
        <v>9</v>
      </c>
      <c r="E53" s="156">
        <v>0</v>
      </c>
      <c r="F53" s="156">
        <v>9</v>
      </c>
      <c r="G53" s="159">
        <v>1E-4</v>
      </c>
      <c r="H53" s="160">
        <v>90</v>
      </c>
      <c r="I53" s="156">
        <v>0</v>
      </c>
      <c r="J53" s="158" t="s">
        <v>373</v>
      </c>
      <c r="K53" s="158" t="s">
        <v>374</v>
      </c>
    </row>
    <row r="54" spans="1:11" x14ac:dyDescent="0.2">
      <c r="A54" s="162">
        <v>52</v>
      </c>
      <c r="B54" s="157" t="s">
        <v>477</v>
      </c>
      <c r="C54" s="158" t="s">
        <v>478</v>
      </c>
      <c r="D54" s="156">
        <v>5</v>
      </c>
      <c r="E54" s="156">
        <v>0</v>
      </c>
      <c r="F54" s="156">
        <v>5</v>
      </c>
      <c r="G54" s="159">
        <v>0</v>
      </c>
      <c r="H54" s="160">
        <v>50</v>
      </c>
      <c r="I54" s="156">
        <v>0</v>
      </c>
      <c r="J54" s="158" t="s">
        <v>373</v>
      </c>
      <c r="K54" s="158" t="s">
        <v>374</v>
      </c>
    </row>
    <row r="55" spans="1:11" x14ac:dyDescent="0.2">
      <c r="A55" s="162">
        <v>53</v>
      </c>
      <c r="B55" s="157" t="s">
        <v>479</v>
      </c>
      <c r="C55" s="158" t="s">
        <v>480</v>
      </c>
      <c r="D55" s="156">
        <v>4</v>
      </c>
      <c r="E55" s="156">
        <v>0</v>
      </c>
      <c r="F55" s="156">
        <v>4</v>
      </c>
      <c r="G55" s="159">
        <v>0</v>
      </c>
      <c r="H55" s="160">
        <v>40</v>
      </c>
      <c r="I55" s="156">
        <v>0</v>
      </c>
      <c r="J55" s="158" t="s">
        <v>373</v>
      </c>
      <c r="K55" s="158" t="s">
        <v>379</v>
      </c>
    </row>
    <row r="56" spans="1:11" x14ac:dyDescent="0.2">
      <c r="A56" s="162">
        <v>54</v>
      </c>
      <c r="B56" s="157" t="s">
        <v>481</v>
      </c>
      <c r="C56" s="158" t="s">
        <v>482</v>
      </c>
      <c r="D56" s="156">
        <v>2</v>
      </c>
      <c r="E56" s="156">
        <v>0</v>
      </c>
      <c r="F56" s="156">
        <v>2</v>
      </c>
      <c r="G56" s="159">
        <v>0</v>
      </c>
      <c r="H56" s="160">
        <v>20</v>
      </c>
      <c r="I56" s="156">
        <v>0</v>
      </c>
      <c r="J56" s="158" t="s">
        <v>373</v>
      </c>
      <c r="K56" s="158" t="s">
        <v>379</v>
      </c>
    </row>
    <row r="57" spans="1:11" x14ac:dyDescent="0.2">
      <c r="A57" s="162">
        <v>55</v>
      </c>
      <c r="B57" s="157" t="s">
        <v>483</v>
      </c>
      <c r="C57" s="158" t="s">
        <v>484</v>
      </c>
      <c r="D57" s="156">
        <v>2</v>
      </c>
      <c r="E57" s="156">
        <v>0</v>
      </c>
      <c r="F57" s="156">
        <v>2</v>
      </c>
      <c r="G57" s="159">
        <v>0</v>
      </c>
      <c r="H57" s="160">
        <v>20</v>
      </c>
      <c r="I57" s="156">
        <v>0</v>
      </c>
      <c r="J57" s="158" t="s">
        <v>373</v>
      </c>
      <c r="K57" s="158" t="s">
        <v>374</v>
      </c>
    </row>
    <row r="58" spans="1:11" x14ac:dyDescent="0.2">
      <c r="A58" s="162">
        <v>56</v>
      </c>
      <c r="B58" s="157" t="s">
        <v>485</v>
      </c>
      <c r="C58" s="158" t="s">
        <v>486</v>
      </c>
      <c r="D58" s="156">
        <v>2</v>
      </c>
      <c r="E58" s="156">
        <v>0</v>
      </c>
      <c r="F58" s="156">
        <v>2</v>
      </c>
      <c r="G58" s="159">
        <v>0</v>
      </c>
      <c r="H58" s="160">
        <v>20</v>
      </c>
      <c r="I58" s="156">
        <v>0</v>
      </c>
      <c r="J58" s="158" t="s">
        <v>373</v>
      </c>
      <c r="K58" s="158" t="s">
        <v>487</v>
      </c>
    </row>
    <row r="59" spans="1:11" x14ac:dyDescent="0.2">
      <c r="A59" s="162">
        <v>57</v>
      </c>
      <c r="B59" s="157" t="s">
        <v>488</v>
      </c>
      <c r="C59" s="158" t="s">
        <v>489</v>
      </c>
      <c r="D59" s="156">
        <v>1</v>
      </c>
      <c r="E59" s="156">
        <v>0</v>
      </c>
      <c r="F59" s="156">
        <v>1</v>
      </c>
      <c r="G59" s="159">
        <v>0</v>
      </c>
      <c r="H59" s="160">
        <v>10</v>
      </c>
      <c r="I59" s="156">
        <v>0</v>
      </c>
      <c r="J59" s="158" t="s">
        <v>373</v>
      </c>
      <c r="K59" s="158" t="s">
        <v>379</v>
      </c>
    </row>
    <row r="60" spans="1:11" x14ac:dyDescent="0.2">
      <c r="A60" s="163"/>
      <c r="B60" s="164" t="s">
        <v>38</v>
      </c>
      <c r="C60" s="164"/>
      <c r="D60" s="164"/>
      <c r="E60" s="164"/>
      <c r="F60" s="164">
        <v>31919</v>
      </c>
      <c r="G60" s="164">
        <v>0.30930000000000002</v>
      </c>
      <c r="H60" s="164">
        <v>319190</v>
      </c>
      <c r="I60" s="164">
        <v>0</v>
      </c>
      <c r="J60" s="164"/>
      <c r="K60" s="16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7"/>
  <sheetViews>
    <sheetView workbookViewId="0">
      <selection sqref="A1:K77"/>
    </sheetView>
  </sheetViews>
  <sheetFormatPr defaultRowHeight="12.75" x14ac:dyDescent="0.2"/>
  <cols>
    <col min="1" max="1" width="6.5" bestFit="1" customWidth="1"/>
    <col min="2" max="2" width="25.5" bestFit="1" customWidth="1"/>
    <col min="3" max="3" width="62.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60" customFormat="1" x14ac:dyDescent="0.2">
      <c r="A1" s="161" t="s">
        <v>270</v>
      </c>
      <c r="B1" s="155" t="s">
        <v>490</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55" t="s">
        <v>64</v>
      </c>
    </row>
    <row r="3" spans="1:11" x14ac:dyDescent="0.2">
      <c r="A3" s="162">
        <v>1</v>
      </c>
      <c r="B3" s="157" t="s">
        <v>491</v>
      </c>
      <c r="C3" s="158" t="s">
        <v>492</v>
      </c>
      <c r="D3" s="156">
        <v>26464</v>
      </c>
      <c r="E3" s="156">
        <v>0</v>
      </c>
      <c r="F3" s="156">
        <v>26464</v>
      </c>
      <c r="G3" s="159">
        <v>0.25640000000000002</v>
      </c>
      <c r="H3" s="160">
        <v>264640</v>
      </c>
      <c r="I3" s="156">
        <v>0</v>
      </c>
      <c r="J3" s="158" t="s">
        <v>493</v>
      </c>
      <c r="K3" s="158" t="s">
        <v>494</v>
      </c>
    </row>
    <row r="4" spans="1:11" x14ac:dyDescent="0.2">
      <c r="A4" s="162">
        <v>2</v>
      </c>
      <c r="B4" s="157" t="s">
        <v>495</v>
      </c>
      <c r="C4" s="158" t="s">
        <v>496</v>
      </c>
      <c r="D4" s="156">
        <v>26423</v>
      </c>
      <c r="E4" s="156">
        <v>0</v>
      </c>
      <c r="F4" s="156">
        <v>26423</v>
      </c>
      <c r="G4" s="159">
        <v>0.25600000000000001</v>
      </c>
      <c r="H4" s="160">
        <v>264230</v>
      </c>
      <c r="I4" s="156">
        <v>0</v>
      </c>
      <c r="J4" s="158" t="s">
        <v>493</v>
      </c>
      <c r="K4" s="158" t="s">
        <v>494</v>
      </c>
    </row>
    <row r="5" spans="1:11" x14ac:dyDescent="0.2">
      <c r="A5" s="162">
        <v>3</v>
      </c>
      <c r="B5" s="157" t="s">
        <v>497</v>
      </c>
      <c r="C5" s="158" t="s">
        <v>498</v>
      </c>
      <c r="D5" s="156">
        <v>17141</v>
      </c>
      <c r="E5" s="156">
        <v>0</v>
      </c>
      <c r="F5" s="156">
        <v>17141</v>
      </c>
      <c r="G5" s="159">
        <v>0.1661</v>
      </c>
      <c r="H5" s="160">
        <v>171410</v>
      </c>
      <c r="I5" s="156">
        <v>0</v>
      </c>
      <c r="J5" s="158" t="s">
        <v>493</v>
      </c>
      <c r="K5" s="158" t="s">
        <v>494</v>
      </c>
    </row>
    <row r="6" spans="1:11" x14ac:dyDescent="0.2">
      <c r="A6" s="162">
        <v>4</v>
      </c>
      <c r="B6" s="157" t="s">
        <v>499</v>
      </c>
      <c r="C6" s="158" t="s">
        <v>500</v>
      </c>
      <c r="D6" s="156">
        <v>14400</v>
      </c>
      <c r="E6" s="156">
        <v>0</v>
      </c>
      <c r="F6" s="156">
        <v>14400</v>
      </c>
      <c r="G6" s="159">
        <v>0.13950000000000001</v>
      </c>
      <c r="H6" s="160">
        <v>144000</v>
      </c>
      <c r="I6" s="156">
        <v>0</v>
      </c>
      <c r="J6" s="158" t="s">
        <v>493</v>
      </c>
      <c r="K6" s="158" t="s">
        <v>494</v>
      </c>
    </row>
    <row r="7" spans="1:11" x14ac:dyDescent="0.2">
      <c r="A7" s="162">
        <v>5</v>
      </c>
      <c r="B7" s="157" t="s">
        <v>501</v>
      </c>
      <c r="C7" s="158" t="s">
        <v>502</v>
      </c>
      <c r="D7" s="156">
        <v>13644</v>
      </c>
      <c r="E7" s="156">
        <v>0</v>
      </c>
      <c r="F7" s="156">
        <v>13644</v>
      </c>
      <c r="G7" s="159">
        <v>0.13220000000000001</v>
      </c>
      <c r="H7" s="160">
        <v>136440</v>
      </c>
      <c r="I7" s="156">
        <v>0</v>
      </c>
      <c r="J7" s="158" t="s">
        <v>493</v>
      </c>
      <c r="K7" s="158" t="s">
        <v>494</v>
      </c>
    </row>
    <row r="8" spans="1:11" x14ac:dyDescent="0.2">
      <c r="A8" s="162">
        <v>6</v>
      </c>
      <c r="B8" s="157" t="s">
        <v>503</v>
      </c>
      <c r="C8" s="158" t="s">
        <v>504</v>
      </c>
      <c r="D8" s="156">
        <v>11446</v>
      </c>
      <c r="E8" s="156">
        <v>0</v>
      </c>
      <c r="F8" s="156">
        <v>11446</v>
      </c>
      <c r="G8" s="159">
        <v>0.1109</v>
      </c>
      <c r="H8" s="160">
        <v>114460</v>
      </c>
      <c r="I8" s="156">
        <v>0</v>
      </c>
      <c r="J8" s="158" t="s">
        <v>493</v>
      </c>
      <c r="K8" s="158" t="s">
        <v>494</v>
      </c>
    </row>
    <row r="9" spans="1:11" x14ac:dyDescent="0.2">
      <c r="A9" s="162">
        <v>7</v>
      </c>
      <c r="B9" s="157" t="s">
        <v>505</v>
      </c>
      <c r="C9" s="158" t="s">
        <v>506</v>
      </c>
      <c r="D9" s="156">
        <v>10200</v>
      </c>
      <c r="E9" s="156">
        <v>0</v>
      </c>
      <c r="F9" s="156">
        <v>10200</v>
      </c>
      <c r="G9" s="159">
        <v>9.8799999999999999E-2</v>
      </c>
      <c r="H9" s="160">
        <v>102000</v>
      </c>
      <c r="I9" s="156">
        <v>0</v>
      </c>
      <c r="J9" s="158" t="s">
        <v>493</v>
      </c>
      <c r="K9" s="158" t="s">
        <v>494</v>
      </c>
    </row>
    <row r="10" spans="1:11" x14ac:dyDescent="0.2">
      <c r="A10" s="162">
        <v>8</v>
      </c>
      <c r="B10" s="157" t="s">
        <v>507</v>
      </c>
      <c r="C10" s="158" t="s">
        <v>508</v>
      </c>
      <c r="D10" s="156">
        <v>9361</v>
      </c>
      <c r="E10" s="156">
        <v>0</v>
      </c>
      <c r="F10" s="156">
        <v>9361</v>
      </c>
      <c r="G10" s="159">
        <v>9.0700000000000003E-2</v>
      </c>
      <c r="H10" s="160">
        <v>93610</v>
      </c>
      <c r="I10" s="156">
        <v>0</v>
      </c>
      <c r="J10" s="158" t="s">
        <v>493</v>
      </c>
      <c r="K10" s="158" t="s">
        <v>494</v>
      </c>
    </row>
    <row r="11" spans="1:11" x14ac:dyDescent="0.2">
      <c r="A11" s="162">
        <v>9</v>
      </c>
      <c r="B11" s="157" t="s">
        <v>509</v>
      </c>
      <c r="C11" s="158" t="s">
        <v>510</v>
      </c>
      <c r="D11" s="156">
        <v>7953</v>
      </c>
      <c r="E11" s="156">
        <v>0</v>
      </c>
      <c r="F11" s="156">
        <v>7953</v>
      </c>
      <c r="G11" s="159">
        <v>7.7100000000000002E-2</v>
      </c>
      <c r="H11" s="160">
        <v>79530</v>
      </c>
      <c r="I11" s="156">
        <v>0</v>
      </c>
      <c r="J11" s="158" t="s">
        <v>493</v>
      </c>
      <c r="K11" s="158" t="s">
        <v>494</v>
      </c>
    </row>
    <row r="12" spans="1:11" x14ac:dyDescent="0.2">
      <c r="A12" s="162">
        <v>10</v>
      </c>
      <c r="B12" s="157" t="s">
        <v>511</v>
      </c>
      <c r="C12" s="158" t="s">
        <v>512</v>
      </c>
      <c r="D12" s="156">
        <v>7433</v>
      </c>
      <c r="E12" s="156">
        <v>0</v>
      </c>
      <c r="F12" s="156">
        <v>7433</v>
      </c>
      <c r="G12" s="159">
        <v>7.1999999999999995E-2</v>
      </c>
      <c r="H12" s="160">
        <v>74330</v>
      </c>
      <c r="I12" s="156">
        <v>0</v>
      </c>
      <c r="J12" s="158" t="s">
        <v>493</v>
      </c>
      <c r="K12" s="158" t="s">
        <v>494</v>
      </c>
    </row>
    <row r="13" spans="1:11" x14ac:dyDescent="0.2">
      <c r="A13" s="162">
        <v>11</v>
      </c>
      <c r="B13" s="157" t="s">
        <v>513</v>
      </c>
      <c r="C13" s="158" t="s">
        <v>514</v>
      </c>
      <c r="D13" s="156">
        <v>7200</v>
      </c>
      <c r="E13" s="156">
        <v>0</v>
      </c>
      <c r="F13" s="156">
        <v>7200</v>
      </c>
      <c r="G13" s="159">
        <v>6.9800000000000001E-2</v>
      </c>
      <c r="H13" s="160">
        <v>72000</v>
      </c>
      <c r="I13" s="156">
        <v>0</v>
      </c>
      <c r="J13" s="158" t="s">
        <v>493</v>
      </c>
      <c r="K13" s="158" t="s">
        <v>494</v>
      </c>
    </row>
    <row r="14" spans="1:11" x14ac:dyDescent="0.2">
      <c r="A14" s="162">
        <v>12</v>
      </c>
      <c r="B14" s="157" t="s">
        <v>515</v>
      </c>
      <c r="C14" s="158" t="s">
        <v>516</v>
      </c>
      <c r="D14" s="156">
        <v>7200</v>
      </c>
      <c r="E14" s="156">
        <v>0</v>
      </c>
      <c r="F14" s="156">
        <v>7200</v>
      </c>
      <c r="G14" s="159">
        <v>6.9800000000000001E-2</v>
      </c>
      <c r="H14" s="160">
        <v>72000</v>
      </c>
      <c r="I14" s="156">
        <v>0</v>
      </c>
      <c r="J14" s="158" t="s">
        <v>493</v>
      </c>
      <c r="K14" s="158" t="s">
        <v>494</v>
      </c>
    </row>
    <row r="15" spans="1:11" x14ac:dyDescent="0.2">
      <c r="A15" s="162">
        <v>13</v>
      </c>
      <c r="B15" s="157" t="s">
        <v>517</v>
      </c>
      <c r="C15" s="158" t="s">
        <v>518</v>
      </c>
      <c r="D15" s="156">
        <v>5000</v>
      </c>
      <c r="E15" s="156">
        <v>0</v>
      </c>
      <c r="F15" s="156">
        <v>5000</v>
      </c>
      <c r="G15" s="159">
        <v>4.8399999999999999E-2</v>
      </c>
      <c r="H15" s="160">
        <v>50000</v>
      </c>
      <c r="I15" s="156">
        <v>0</v>
      </c>
      <c r="J15" s="158" t="s">
        <v>493</v>
      </c>
      <c r="K15" s="158" t="s">
        <v>494</v>
      </c>
    </row>
    <row r="16" spans="1:11" x14ac:dyDescent="0.2">
      <c r="A16" s="162">
        <v>14</v>
      </c>
      <c r="B16" s="157" t="s">
        <v>519</v>
      </c>
      <c r="C16" s="158" t="s">
        <v>520</v>
      </c>
      <c r="D16" s="156">
        <v>4860</v>
      </c>
      <c r="E16" s="156">
        <v>0</v>
      </c>
      <c r="F16" s="156">
        <v>4860</v>
      </c>
      <c r="G16" s="159">
        <v>4.7100000000000003E-2</v>
      </c>
      <c r="H16" s="160">
        <v>48600</v>
      </c>
      <c r="I16" s="156">
        <v>0</v>
      </c>
      <c r="J16" s="158" t="s">
        <v>493</v>
      </c>
      <c r="K16" s="158" t="s">
        <v>494</v>
      </c>
    </row>
    <row r="17" spans="1:11" x14ac:dyDescent="0.2">
      <c r="A17" s="162">
        <v>15</v>
      </c>
      <c r="B17" s="157" t="s">
        <v>521</v>
      </c>
      <c r="C17" s="158" t="s">
        <v>522</v>
      </c>
      <c r="D17" s="156">
        <v>4000</v>
      </c>
      <c r="E17" s="156">
        <v>0</v>
      </c>
      <c r="F17" s="156">
        <v>4000</v>
      </c>
      <c r="G17" s="159">
        <v>3.8800000000000001E-2</v>
      </c>
      <c r="H17" s="160">
        <v>40000</v>
      </c>
      <c r="I17" s="156">
        <v>0</v>
      </c>
      <c r="J17" s="158" t="s">
        <v>493</v>
      </c>
      <c r="K17" s="158" t="s">
        <v>494</v>
      </c>
    </row>
    <row r="18" spans="1:11" x14ac:dyDescent="0.2">
      <c r="A18" s="162">
        <v>16</v>
      </c>
      <c r="B18" s="157" t="s">
        <v>523</v>
      </c>
      <c r="C18" s="158" t="s">
        <v>524</v>
      </c>
      <c r="D18" s="156">
        <v>3413</v>
      </c>
      <c r="E18" s="156">
        <v>0</v>
      </c>
      <c r="F18" s="156">
        <v>3413</v>
      </c>
      <c r="G18" s="159">
        <v>3.3099999999999997E-2</v>
      </c>
      <c r="H18" s="160">
        <v>34130</v>
      </c>
      <c r="I18" s="156">
        <v>0</v>
      </c>
      <c r="J18" s="158" t="s">
        <v>493</v>
      </c>
      <c r="K18" s="158" t="s">
        <v>494</v>
      </c>
    </row>
    <row r="19" spans="1:11" x14ac:dyDescent="0.2">
      <c r="A19" s="162">
        <v>17</v>
      </c>
      <c r="B19" s="157" t="s">
        <v>525</v>
      </c>
      <c r="C19" s="158" t="s">
        <v>526</v>
      </c>
      <c r="D19" s="156">
        <v>3015</v>
      </c>
      <c r="E19" s="156">
        <v>0</v>
      </c>
      <c r="F19" s="156">
        <v>3015</v>
      </c>
      <c r="G19" s="159">
        <v>2.92E-2</v>
      </c>
      <c r="H19" s="160">
        <v>30150</v>
      </c>
      <c r="I19" s="156">
        <v>0</v>
      </c>
      <c r="J19" s="158" t="s">
        <v>493</v>
      </c>
      <c r="K19" s="158" t="s">
        <v>494</v>
      </c>
    </row>
    <row r="20" spans="1:11" x14ac:dyDescent="0.2">
      <c r="A20" s="162">
        <v>18</v>
      </c>
      <c r="B20" s="157" t="s">
        <v>527</v>
      </c>
      <c r="C20" s="158" t="s">
        <v>528</v>
      </c>
      <c r="D20" s="156">
        <v>3000</v>
      </c>
      <c r="E20" s="156">
        <v>0</v>
      </c>
      <c r="F20" s="156">
        <v>3000</v>
      </c>
      <c r="G20" s="159">
        <v>2.9100000000000001E-2</v>
      </c>
      <c r="H20" s="160">
        <v>30000</v>
      </c>
      <c r="I20" s="156">
        <v>0</v>
      </c>
      <c r="J20" s="158" t="s">
        <v>493</v>
      </c>
      <c r="K20" s="158" t="s">
        <v>529</v>
      </c>
    </row>
    <row r="21" spans="1:11" x14ac:dyDescent="0.2">
      <c r="A21" s="162">
        <v>19</v>
      </c>
      <c r="B21" s="157" t="s">
        <v>530</v>
      </c>
      <c r="C21" s="158" t="s">
        <v>531</v>
      </c>
      <c r="D21" s="156">
        <v>2595</v>
      </c>
      <c r="E21" s="156">
        <v>0</v>
      </c>
      <c r="F21" s="156">
        <v>2595</v>
      </c>
      <c r="G21" s="159">
        <v>2.5100000000000001E-2</v>
      </c>
      <c r="H21" s="160">
        <v>25950</v>
      </c>
      <c r="I21" s="156">
        <v>0</v>
      </c>
      <c r="J21" s="158" t="s">
        <v>493</v>
      </c>
      <c r="K21" s="158" t="s">
        <v>494</v>
      </c>
    </row>
    <row r="22" spans="1:11" x14ac:dyDescent="0.2">
      <c r="A22" s="162">
        <v>20</v>
      </c>
      <c r="B22" s="157" t="s">
        <v>532</v>
      </c>
      <c r="C22" s="158" t="s">
        <v>533</v>
      </c>
      <c r="D22" s="156">
        <v>2565</v>
      </c>
      <c r="E22" s="156">
        <v>0</v>
      </c>
      <c r="F22" s="156">
        <v>2565</v>
      </c>
      <c r="G22" s="159">
        <v>2.4899999999999999E-2</v>
      </c>
      <c r="H22" s="160">
        <v>25650</v>
      </c>
      <c r="I22" s="156">
        <v>0</v>
      </c>
      <c r="J22" s="158" t="s">
        <v>493</v>
      </c>
      <c r="K22" s="158" t="s">
        <v>494</v>
      </c>
    </row>
    <row r="23" spans="1:11" x14ac:dyDescent="0.2">
      <c r="A23" s="162">
        <v>21</v>
      </c>
      <c r="B23" s="157" t="s">
        <v>534</v>
      </c>
      <c r="C23" s="158" t="s">
        <v>535</v>
      </c>
      <c r="D23" s="156">
        <v>2400</v>
      </c>
      <c r="E23" s="156">
        <v>0</v>
      </c>
      <c r="F23" s="156">
        <v>2400</v>
      </c>
      <c r="G23" s="159">
        <v>2.3300000000000001E-2</v>
      </c>
      <c r="H23" s="160">
        <v>24000</v>
      </c>
      <c r="I23" s="156">
        <v>0</v>
      </c>
      <c r="J23" s="158" t="s">
        <v>493</v>
      </c>
      <c r="K23" s="158" t="s">
        <v>494</v>
      </c>
    </row>
    <row r="24" spans="1:11" x14ac:dyDescent="0.2">
      <c r="A24" s="162">
        <v>22</v>
      </c>
      <c r="B24" s="157" t="s">
        <v>536</v>
      </c>
      <c r="C24" s="158" t="s">
        <v>537</v>
      </c>
      <c r="D24" s="156">
        <v>2400</v>
      </c>
      <c r="E24" s="156">
        <v>0</v>
      </c>
      <c r="F24" s="156">
        <v>2400</v>
      </c>
      <c r="G24" s="159">
        <v>2.3300000000000001E-2</v>
      </c>
      <c r="H24" s="160">
        <v>24000</v>
      </c>
      <c r="I24" s="156">
        <v>0</v>
      </c>
      <c r="J24" s="158" t="s">
        <v>493</v>
      </c>
      <c r="K24" s="158" t="s">
        <v>529</v>
      </c>
    </row>
    <row r="25" spans="1:11" x14ac:dyDescent="0.2">
      <c r="A25" s="162">
        <v>23</v>
      </c>
      <c r="B25" s="157" t="s">
        <v>538</v>
      </c>
      <c r="C25" s="158" t="s">
        <v>539</v>
      </c>
      <c r="D25" s="156">
        <v>2400</v>
      </c>
      <c r="E25" s="156">
        <v>0</v>
      </c>
      <c r="F25" s="156">
        <v>2400</v>
      </c>
      <c r="G25" s="159">
        <v>2.3300000000000001E-2</v>
      </c>
      <c r="H25" s="160">
        <v>24000</v>
      </c>
      <c r="I25" s="156">
        <v>0</v>
      </c>
      <c r="J25" s="158" t="s">
        <v>493</v>
      </c>
      <c r="K25" s="158" t="s">
        <v>529</v>
      </c>
    </row>
    <row r="26" spans="1:11" x14ac:dyDescent="0.2">
      <c r="A26" s="162">
        <v>24</v>
      </c>
      <c r="B26" s="157" t="s">
        <v>540</v>
      </c>
      <c r="C26" s="158" t="s">
        <v>541</v>
      </c>
      <c r="D26" s="156">
        <v>2400</v>
      </c>
      <c r="E26" s="156">
        <v>0</v>
      </c>
      <c r="F26" s="156">
        <v>2400</v>
      </c>
      <c r="G26" s="159">
        <v>2.3300000000000001E-2</v>
      </c>
      <c r="H26" s="160">
        <v>24000</v>
      </c>
      <c r="I26" s="156">
        <v>0</v>
      </c>
      <c r="J26" s="158" t="s">
        <v>493</v>
      </c>
      <c r="K26" s="158" t="s">
        <v>494</v>
      </c>
    </row>
    <row r="27" spans="1:11" x14ac:dyDescent="0.2">
      <c r="A27" s="162">
        <v>25</v>
      </c>
      <c r="B27" s="157" t="s">
        <v>542</v>
      </c>
      <c r="C27" s="158" t="s">
        <v>543</v>
      </c>
      <c r="D27" s="156">
        <v>2071</v>
      </c>
      <c r="E27" s="156">
        <v>0</v>
      </c>
      <c r="F27" s="156">
        <v>2071</v>
      </c>
      <c r="G27" s="159">
        <v>2.01E-2</v>
      </c>
      <c r="H27" s="160">
        <v>20710</v>
      </c>
      <c r="I27" s="156">
        <v>0</v>
      </c>
      <c r="J27" s="158" t="s">
        <v>493</v>
      </c>
      <c r="K27" s="158" t="s">
        <v>494</v>
      </c>
    </row>
    <row r="28" spans="1:11" x14ac:dyDescent="0.2">
      <c r="A28" s="162">
        <v>26</v>
      </c>
      <c r="B28" s="157" t="s">
        <v>544</v>
      </c>
      <c r="C28" s="158" t="s">
        <v>545</v>
      </c>
      <c r="D28" s="156">
        <v>2000</v>
      </c>
      <c r="E28" s="156">
        <v>0</v>
      </c>
      <c r="F28" s="156">
        <v>2000</v>
      </c>
      <c r="G28" s="159">
        <v>1.9400000000000001E-2</v>
      </c>
      <c r="H28" s="160">
        <v>20000</v>
      </c>
      <c r="I28" s="156">
        <v>0</v>
      </c>
      <c r="J28" s="158" t="s">
        <v>493</v>
      </c>
      <c r="K28" s="158" t="s">
        <v>529</v>
      </c>
    </row>
    <row r="29" spans="1:11" x14ac:dyDescent="0.2">
      <c r="A29" s="162">
        <v>27</v>
      </c>
      <c r="B29" s="157" t="s">
        <v>546</v>
      </c>
      <c r="C29" s="158" t="s">
        <v>547</v>
      </c>
      <c r="D29" s="156">
        <v>1724</v>
      </c>
      <c r="E29" s="156">
        <v>0</v>
      </c>
      <c r="F29" s="156">
        <v>1724</v>
      </c>
      <c r="G29" s="159">
        <v>1.67E-2</v>
      </c>
      <c r="H29" s="160">
        <v>17240</v>
      </c>
      <c r="I29" s="156">
        <v>0</v>
      </c>
      <c r="J29" s="158" t="s">
        <v>493</v>
      </c>
      <c r="K29" s="158" t="s">
        <v>529</v>
      </c>
    </row>
    <row r="30" spans="1:11" x14ac:dyDescent="0.2">
      <c r="A30" s="162">
        <v>28</v>
      </c>
      <c r="B30" s="157" t="s">
        <v>548</v>
      </c>
      <c r="C30" s="158" t="s">
        <v>549</v>
      </c>
      <c r="D30" s="156">
        <v>1675</v>
      </c>
      <c r="E30" s="156">
        <v>0</v>
      </c>
      <c r="F30" s="156">
        <v>1675</v>
      </c>
      <c r="G30" s="159">
        <v>1.6199999999999999E-2</v>
      </c>
      <c r="H30" s="160">
        <v>16750</v>
      </c>
      <c r="I30" s="156">
        <v>0</v>
      </c>
      <c r="J30" s="158" t="s">
        <v>493</v>
      </c>
      <c r="K30" s="158" t="s">
        <v>494</v>
      </c>
    </row>
    <row r="31" spans="1:11" x14ac:dyDescent="0.2">
      <c r="A31" s="162">
        <v>29</v>
      </c>
      <c r="B31" s="157" t="s">
        <v>550</v>
      </c>
      <c r="C31" s="158" t="s">
        <v>551</v>
      </c>
      <c r="D31" s="156">
        <v>1594</v>
      </c>
      <c r="E31" s="156">
        <v>0</v>
      </c>
      <c r="F31" s="156">
        <v>1594</v>
      </c>
      <c r="G31" s="159">
        <v>1.54E-2</v>
      </c>
      <c r="H31" s="160">
        <v>15940</v>
      </c>
      <c r="I31" s="156">
        <v>0</v>
      </c>
      <c r="J31" s="158" t="s">
        <v>493</v>
      </c>
      <c r="K31" s="158" t="s">
        <v>529</v>
      </c>
    </row>
    <row r="32" spans="1:11" x14ac:dyDescent="0.2">
      <c r="A32" s="162">
        <v>30</v>
      </c>
      <c r="B32" s="157" t="s">
        <v>552</v>
      </c>
      <c r="C32" s="158" t="s">
        <v>553</v>
      </c>
      <c r="D32" s="156">
        <v>1500</v>
      </c>
      <c r="E32" s="156">
        <v>0</v>
      </c>
      <c r="F32" s="156">
        <v>1500</v>
      </c>
      <c r="G32" s="159">
        <v>1.4500000000000001E-2</v>
      </c>
      <c r="H32" s="160">
        <v>15000</v>
      </c>
      <c r="I32" s="156">
        <v>0</v>
      </c>
      <c r="J32" s="158" t="s">
        <v>493</v>
      </c>
      <c r="K32" s="158" t="s">
        <v>494</v>
      </c>
    </row>
    <row r="33" spans="1:11" x14ac:dyDescent="0.2">
      <c r="A33" s="162">
        <v>31</v>
      </c>
      <c r="B33" s="157" t="s">
        <v>554</v>
      </c>
      <c r="C33" s="158" t="s">
        <v>555</v>
      </c>
      <c r="D33" s="156">
        <v>1403</v>
      </c>
      <c r="E33" s="156">
        <v>0</v>
      </c>
      <c r="F33" s="156">
        <v>1403</v>
      </c>
      <c r="G33" s="159">
        <v>1.3599999999999999E-2</v>
      </c>
      <c r="H33" s="160">
        <v>14030</v>
      </c>
      <c r="I33" s="156">
        <v>0</v>
      </c>
      <c r="J33" s="158" t="s">
        <v>493</v>
      </c>
      <c r="K33" s="158" t="s">
        <v>494</v>
      </c>
    </row>
    <row r="34" spans="1:11" x14ac:dyDescent="0.2">
      <c r="A34" s="162">
        <v>32</v>
      </c>
      <c r="B34" s="157" t="s">
        <v>556</v>
      </c>
      <c r="C34" s="158" t="s">
        <v>557</v>
      </c>
      <c r="D34" s="156">
        <v>1250</v>
      </c>
      <c r="E34" s="156">
        <v>0</v>
      </c>
      <c r="F34" s="156">
        <v>1250</v>
      </c>
      <c r="G34" s="159">
        <v>1.21E-2</v>
      </c>
      <c r="H34" s="160">
        <v>12500</v>
      </c>
      <c r="I34" s="156">
        <v>0</v>
      </c>
      <c r="J34" s="158" t="s">
        <v>493</v>
      </c>
      <c r="K34" s="158" t="s">
        <v>494</v>
      </c>
    </row>
    <row r="35" spans="1:11" x14ac:dyDescent="0.2">
      <c r="A35" s="162">
        <v>33</v>
      </c>
      <c r="B35" s="157" t="s">
        <v>558</v>
      </c>
      <c r="C35" s="158" t="s">
        <v>559</v>
      </c>
      <c r="D35" s="156">
        <v>1200</v>
      </c>
      <c r="E35" s="156">
        <v>0</v>
      </c>
      <c r="F35" s="156">
        <v>1200</v>
      </c>
      <c r="G35" s="159">
        <v>1.1599999999999999E-2</v>
      </c>
      <c r="H35" s="160">
        <v>12000</v>
      </c>
      <c r="I35" s="156">
        <v>0</v>
      </c>
      <c r="J35" s="158" t="s">
        <v>493</v>
      </c>
      <c r="K35" s="158" t="s">
        <v>494</v>
      </c>
    </row>
    <row r="36" spans="1:11" x14ac:dyDescent="0.2">
      <c r="A36" s="162">
        <v>34</v>
      </c>
      <c r="B36" s="157" t="s">
        <v>560</v>
      </c>
      <c r="C36" s="158" t="s">
        <v>561</v>
      </c>
      <c r="D36" s="156">
        <v>1000</v>
      </c>
      <c r="E36" s="156">
        <v>0</v>
      </c>
      <c r="F36" s="156">
        <v>1000</v>
      </c>
      <c r="G36" s="159">
        <v>9.7000000000000003E-3</v>
      </c>
      <c r="H36" s="160">
        <v>10000</v>
      </c>
      <c r="I36" s="156">
        <v>0</v>
      </c>
      <c r="J36" s="158" t="s">
        <v>493</v>
      </c>
      <c r="K36" s="158" t="s">
        <v>494</v>
      </c>
    </row>
    <row r="37" spans="1:11" x14ac:dyDescent="0.2">
      <c r="A37" s="162">
        <v>35</v>
      </c>
      <c r="B37" s="157" t="s">
        <v>562</v>
      </c>
      <c r="C37" s="158" t="s">
        <v>563</v>
      </c>
      <c r="D37" s="156">
        <v>955</v>
      </c>
      <c r="E37" s="156">
        <v>0</v>
      </c>
      <c r="F37" s="156">
        <v>955</v>
      </c>
      <c r="G37" s="159">
        <v>9.2999999999999992E-3</v>
      </c>
      <c r="H37" s="160">
        <v>9550</v>
      </c>
      <c r="I37" s="156">
        <v>0</v>
      </c>
      <c r="J37" s="158" t="s">
        <v>493</v>
      </c>
      <c r="K37" s="158" t="s">
        <v>494</v>
      </c>
    </row>
    <row r="38" spans="1:11" x14ac:dyDescent="0.2">
      <c r="A38" s="162">
        <v>36</v>
      </c>
      <c r="B38" s="157" t="s">
        <v>564</v>
      </c>
      <c r="C38" s="158" t="s">
        <v>565</v>
      </c>
      <c r="D38" s="156">
        <v>900</v>
      </c>
      <c r="E38" s="156">
        <v>0</v>
      </c>
      <c r="F38" s="156">
        <v>900</v>
      </c>
      <c r="G38" s="159">
        <v>8.6999999999999994E-3</v>
      </c>
      <c r="H38" s="160">
        <v>9000</v>
      </c>
      <c r="I38" s="156">
        <v>0</v>
      </c>
      <c r="J38" s="158" t="s">
        <v>493</v>
      </c>
      <c r="K38" s="158" t="s">
        <v>529</v>
      </c>
    </row>
    <row r="39" spans="1:11" x14ac:dyDescent="0.2">
      <c r="A39" s="162">
        <v>37</v>
      </c>
      <c r="B39" s="157" t="s">
        <v>566</v>
      </c>
      <c r="C39" s="158" t="s">
        <v>567</v>
      </c>
      <c r="D39" s="156">
        <v>850</v>
      </c>
      <c r="E39" s="156">
        <v>0</v>
      </c>
      <c r="F39" s="156">
        <v>850</v>
      </c>
      <c r="G39" s="159">
        <v>8.2000000000000007E-3</v>
      </c>
      <c r="H39" s="160">
        <v>8500</v>
      </c>
      <c r="I39" s="156">
        <v>0</v>
      </c>
      <c r="J39" s="158" t="s">
        <v>493</v>
      </c>
      <c r="K39" s="158" t="s">
        <v>494</v>
      </c>
    </row>
    <row r="40" spans="1:11" x14ac:dyDescent="0.2">
      <c r="A40" s="162">
        <v>38</v>
      </c>
      <c r="B40" s="157" t="s">
        <v>568</v>
      </c>
      <c r="C40" s="158" t="s">
        <v>569</v>
      </c>
      <c r="D40" s="156">
        <v>800</v>
      </c>
      <c r="E40" s="156">
        <v>0</v>
      </c>
      <c r="F40" s="156">
        <v>800</v>
      </c>
      <c r="G40" s="159">
        <v>7.7999999999999996E-3</v>
      </c>
      <c r="H40" s="160">
        <v>8000</v>
      </c>
      <c r="I40" s="156">
        <v>0</v>
      </c>
      <c r="J40" s="158" t="s">
        <v>493</v>
      </c>
      <c r="K40" s="158" t="s">
        <v>494</v>
      </c>
    </row>
    <row r="41" spans="1:11" x14ac:dyDescent="0.2">
      <c r="A41" s="162">
        <v>39</v>
      </c>
      <c r="B41" s="157" t="s">
        <v>570</v>
      </c>
      <c r="C41" s="158" t="s">
        <v>571</v>
      </c>
      <c r="D41" s="156">
        <v>715</v>
      </c>
      <c r="E41" s="156">
        <v>0</v>
      </c>
      <c r="F41" s="156">
        <v>715</v>
      </c>
      <c r="G41" s="159">
        <v>6.8999999999999999E-3</v>
      </c>
      <c r="H41" s="160">
        <v>7150</v>
      </c>
      <c r="I41" s="156">
        <v>0</v>
      </c>
      <c r="J41" s="158" t="s">
        <v>493</v>
      </c>
      <c r="K41" s="158" t="s">
        <v>494</v>
      </c>
    </row>
    <row r="42" spans="1:11" x14ac:dyDescent="0.2">
      <c r="A42" s="162">
        <v>40</v>
      </c>
      <c r="B42" s="157" t="s">
        <v>572</v>
      </c>
      <c r="C42" s="158" t="s">
        <v>573</v>
      </c>
      <c r="D42" s="156">
        <v>700</v>
      </c>
      <c r="E42" s="156">
        <v>0</v>
      </c>
      <c r="F42" s="156">
        <v>700</v>
      </c>
      <c r="G42" s="159">
        <v>6.7999999999999996E-3</v>
      </c>
      <c r="H42" s="160">
        <v>7000</v>
      </c>
      <c r="I42" s="156">
        <v>0</v>
      </c>
      <c r="J42" s="158" t="s">
        <v>493</v>
      </c>
      <c r="K42" s="158" t="s">
        <v>529</v>
      </c>
    </row>
    <row r="43" spans="1:11" x14ac:dyDescent="0.2">
      <c r="A43" s="162">
        <v>41</v>
      </c>
      <c r="B43" s="157" t="s">
        <v>574</v>
      </c>
      <c r="C43" s="158" t="s">
        <v>575</v>
      </c>
      <c r="D43" s="156">
        <v>700</v>
      </c>
      <c r="E43" s="156">
        <v>0</v>
      </c>
      <c r="F43" s="156">
        <v>700</v>
      </c>
      <c r="G43" s="159">
        <v>6.7999999999999996E-3</v>
      </c>
      <c r="H43" s="160">
        <v>7000</v>
      </c>
      <c r="I43" s="156">
        <v>0</v>
      </c>
      <c r="J43" s="158" t="s">
        <v>493</v>
      </c>
      <c r="K43" s="158" t="s">
        <v>529</v>
      </c>
    </row>
    <row r="44" spans="1:11" x14ac:dyDescent="0.2">
      <c r="A44" s="162">
        <v>42</v>
      </c>
      <c r="B44" s="157" t="s">
        <v>576</v>
      </c>
      <c r="C44" s="158" t="s">
        <v>577</v>
      </c>
      <c r="D44" s="156">
        <v>693</v>
      </c>
      <c r="E44" s="156">
        <v>0</v>
      </c>
      <c r="F44" s="156">
        <v>693</v>
      </c>
      <c r="G44" s="159">
        <v>6.7000000000000002E-3</v>
      </c>
      <c r="H44" s="160">
        <v>6930</v>
      </c>
      <c r="I44" s="156">
        <v>0</v>
      </c>
      <c r="J44" s="158" t="s">
        <v>493</v>
      </c>
      <c r="K44" s="158" t="s">
        <v>529</v>
      </c>
    </row>
    <row r="45" spans="1:11" x14ac:dyDescent="0.2">
      <c r="A45" s="162">
        <v>43</v>
      </c>
      <c r="B45" s="157" t="s">
        <v>578</v>
      </c>
      <c r="C45" s="158" t="s">
        <v>579</v>
      </c>
      <c r="D45" s="156">
        <v>500</v>
      </c>
      <c r="E45" s="156">
        <v>0</v>
      </c>
      <c r="F45" s="156">
        <v>500</v>
      </c>
      <c r="G45" s="159">
        <v>4.7999999999999996E-3</v>
      </c>
      <c r="H45" s="160">
        <v>5000</v>
      </c>
      <c r="I45" s="156">
        <v>0</v>
      </c>
      <c r="J45" s="158" t="s">
        <v>493</v>
      </c>
      <c r="K45" s="158" t="s">
        <v>529</v>
      </c>
    </row>
    <row r="46" spans="1:11" x14ac:dyDescent="0.2">
      <c r="A46" s="162">
        <v>44</v>
      </c>
      <c r="B46" s="157" t="s">
        <v>580</v>
      </c>
      <c r="C46" s="158" t="s">
        <v>581</v>
      </c>
      <c r="D46" s="156">
        <v>500</v>
      </c>
      <c r="E46" s="156">
        <v>0</v>
      </c>
      <c r="F46" s="156">
        <v>500</v>
      </c>
      <c r="G46" s="159">
        <v>4.7999999999999996E-3</v>
      </c>
      <c r="H46" s="160">
        <v>5000</v>
      </c>
      <c r="I46" s="156">
        <v>0</v>
      </c>
      <c r="J46" s="158" t="s">
        <v>493</v>
      </c>
      <c r="K46" s="158" t="s">
        <v>529</v>
      </c>
    </row>
    <row r="47" spans="1:11" x14ac:dyDescent="0.2">
      <c r="A47" s="162">
        <v>45</v>
      </c>
      <c r="B47" s="157" t="s">
        <v>582</v>
      </c>
      <c r="C47" s="158" t="s">
        <v>583</v>
      </c>
      <c r="D47" s="156">
        <v>500</v>
      </c>
      <c r="E47" s="156">
        <v>0</v>
      </c>
      <c r="F47" s="156">
        <v>500</v>
      </c>
      <c r="G47" s="159">
        <v>4.7999999999999996E-3</v>
      </c>
      <c r="H47" s="160">
        <v>5000</v>
      </c>
      <c r="I47" s="156">
        <v>0</v>
      </c>
      <c r="J47" s="158" t="s">
        <v>493</v>
      </c>
      <c r="K47" s="158" t="s">
        <v>494</v>
      </c>
    </row>
    <row r="48" spans="1:11" x14ac:dyDescent="0.2">
      <c r="A48" s="162">
        <v>46</v>
      </c>
      <c r="B48" s="157" t="s">
        <v>584</v>
      </c>
      <c r="C48" s="158" t="s">
        <v>585</v>
      </c>
      <c r="D48" s="156">
        <v>473</v>
      </c>
      <c r="E48" s="156">
        <v>0</v>
      </c>
      <c r="F48" s="156">
        <v>473</v>
      </c>
      <c r="G48" s="159">
        <v>4.5999999999999999E-3</v>
      </c>
      <c r="H48" s="160">
        <v>4730</v>
      </c>
      <c r="I48" s="156">
        <v>0</v>
      </c>
      <c r="J48" s="158" t="s">
        <v>493</v>
      </c>
      <c r="K48" s="158" t="s">
        <v>529</v>
      </c>
    </row>
    <row r="49" spans="1:11" x14ac:dyDescent="0.2">
      <c r="A49" s="162">
        <v>47</v>
      </c>
      <c r="B49" s="157" t="s">
        <v>586</v>
      </c>
      <c r="C49" s="158" t="s">
        <v>587</v>
      </c>
      <c r="D49" s="156">
        <v>471</v>
      </c>
      <c r="E49" s="156">
        <v>0</v>
      </c>
      <c r="F49" s="156">
        <v>471</v>
      </c>
      <c r="G49" s="159">
        <v>4.5999999999999999E-3</v>
      </c>
      <c r="H49" s="160">
        <v>4710</v>
      </c>
      <c r="I49" s="156">
        <v>0</v>
      </c>
      <c r="J49" s="158" t="s">
        <v>493</v>
      </c>
      <c r="K49" s="158" t="s">
        <v>494</v>
      </c>
    </row>
    <row r="50" spans="1:11" x14ac:dyDescent="0.2">
      <c r="A50" s="162">
        <v>48</v>
      </c>
      <c r="B50" s="157" t="s">
        <v>588</v>
      </c>
      <c r="C50" s="158" t="s">
        <v>589</v>
      </c>
      <c r="D50" s="156">
        <v>400</v>
      </c>
      <c r="E50" s="156">
        <v>0</v>
      </c>
      <c r="F50" s="156">
        <v>400</v>
      </c>
      <c r="G50" s="159">
        <v>3.8999999999999998E-3</v>
      </c>
      <c r="H50" s="160">
        <v>4000</v>
      </c>
      <c r="I50" s="156">
        <v>0</v>
      </c>
      <c r="J50" s="158" t="s">
        <v>493</v>
      </c>
      <c r="K50" s="158" t="s">
        <v>494</v>
      </c>
    </row>
    <row r="51" spans="1:11" x14ac:dyDescent="0.2">
      <c r="A51" s="162">
        <v>49</v>
      </c>
      <c r="B51" s="157" t="s">
        <v>590</v>
      </c>
      <c r="C51" s="158" t="s">
        <v>591</v>
      </c>
      <c r="D51" s="156">
        <v>298</v>
      </c>
      <c r="E51" s="156">
        <v>0</v>
      </c>
      <c r="F51" s="156">
        <v>298</v>
      </c>
      <c r="G51" s="159">
        <v>2.8999999999999998E-3</v>
      </c>
      <c r="H51" s="160">
        <v>2980</v>
      </c>
      <c r="I51" s="156">
        <v>0</v>
      </c>
      <c r="J51" s="158" t="s">
        <v>493</v>
      </c>
      <c r="K51" s="158" t="s">
        <v>494</v>
      </c>
    </row>
    <row r="52" spans="1:11" x14ac:dyDescent="0.2">
      <c r="A52" s="162">
        <v>50</v>
      </c>
      <c r="B52" s="157" t="s">
        <v>592</v>
      </c>
      <c r="C52" s="158" t="s">
        <v>593</v>
      </c>
      <c r="D52" s="156">
        <v>210</v>
      </c>
      <c r="E52" s="156">
        <v>0</v>
      </c>
      <c r="F52" s="156">
        <v>210</v>
      </c>
      <c r="G52" s="159">
        <v>2E-3</v>
      </c>
      <c r="H52" s="160">
        <v>2100</v>
      </c>
      <c r="I52" s="156">
        <v>0</v>
      </c>
      <c r="J52" s="158" t="s">
        <v>493</v>
      </c>
      <c r="K52" s="158" t="s">
        <v>529</v>
      </c>
    </row>
    <row r="53" spans="1:11" x14ac:dyDescent="0.2">
      <c r="A53" s="162">
        <v>51</v>
      </c>
      <c r="B53" s="157" t="s">
        <v>594</v>
      </c>
      <c r="C53" s="158" t="s">
        <v>595</v>
      </c>
      <c r="D53" s="156">
        <v>200</v>
      </c>
      <c r="E53" s="156">
        <v>0</v>
      </c>
      <c r="F53" s="156">
        <v>200</v>
      </c>
      <c r="G53" s="159">
        <v>1.9E-3</v>
      </c>
      <c r="H53" s="160">
        <v>2000</v>
      </c>
      <c r="I53" s="156">
        <v>0</v>
      </c>
      <c r="J53" s="158" t="s">
        <v>493</v>
      </c>
      <c r="K53" s="158" t="s">
        <v>529</v>
      </c>
    </row>
    <row r="54" spans="1:11" x14ac:dyDescent="0.2">
      <c r="A54" s="162">
        <v>52</v>
      </c>
      <c r="B54" s="157" t="s">
        <v>596</v>
      </c>
      <c r="C54" s="158" t="s">
        <v>597</v>
      </c>
      <c r="D54" s="156">
        <v>200</v>
      </c>
      <c r="E54" s="156">
        <v>0</v>
      </c>
      <c r="F54" s="156">
        <v>200</v>
      </c>
      <c r="G54" s="159">
        <v>1.9E-3</v>
      </c>
      <c r="H54" s="160">
        <v>2000</v>
      </c>
      <c r="I54" s="156">
        <v>0</v>
      </c>
      <c r="J54" s="158" t="s">
        <v>493</v>
      </c>
      <c r="K54" s="158" t="s">
        <v>529</v>
      </c>
    </row>
    <row r="55" spans="1:11" x14ac:dyDescent="0.2">
      <c r="A55" s="162">
        <v>53</v>
      </c>
      <c r="B55" s="157" t="s">
        <v>598</v>
      </c>
      <c r="C55" s="158" t="s">
        <v>599</v>
      </c>
      <c r="D55" s="156">
        <v>200</v>
      </c>
      <c r="E55" s="156">
        <v>0</v>
      </c>
      <c r="F55" s="156">
        <v>200</v>
      </c>
      <c r="G55" s="159">
        <v>1.9E-3</v>
      </c>
      <c r="H55" s="160">
        <v>2000</v>
      </c>
      <c r="I55" s="156">
        <v>0</v>
      </c>
      <c r="J55" s="158" t="s">
        <v>493</v>
      </c>
      <c r="K55" s="158" t="s">
        <v>529</v>
      </c>
    </row>
    <row r="56" spans="1:11" x14ac:dyDescent="0.2">
      <c r="A56" s="162">
        <v>54</v>
      </c>
      <c r="B56" s="157" t="s">
        <v>600</v>
      </c>
      <c r="C56" s="158" t="s">
        <v>601</v>
      </c>
      <c r="D56" s="156">
        <v>200</v>
      </c>
      <c r="E56" s="156">
        <v>0</v>
      </c>
      <c r="F56" s="156">
        <v>200</v>
      </c>
      <c r="G56" s="159">
        <v>1.9E-3</v>
      </c>
      <c r="H56" s="160">
        <v>2000</v>
      </c>
      <c r="I56" s="156">
        <v>0</v>
      </c>
      <c r="J56" s="158" t="s">
        <v>493</v>
      </c>
      <c r="K56" s="158" t="s">
        <v>529</v>
      </c>
    </row>
    <row r="57" spans="1:11" x14ac:dyDescent="0.2">
      <c r="A57" s="162">
        <v>55</v>
      </c>
      <c r="B57" s="157" t="s">
        <v>602</v>
      </c>
      <c r="C57" s="158" t="s">
        <v>603</v>
      </c>
      <c r="D57" s="156">
        <v>200</v>
      </c>
      <c r="E57" s="156">
        <v>0</v>
      </c>
      <c r="F57" s="156">
        <v>200</v>
      </c>
      <c r="G57" s="159">
        <v>1.9E-3</v>
      </c>
      <c r="H57" s="160">
        <v>2000</v>
      </c>
      <c r="I57" s="156">
        <v>0</v>
      </c>
      <c r="J57" s="158" t="s">
        <v>493</v>
      </c>
      <c r="K57" s="158" t="s">
        <v>494</v>
      </c>
    </row>
    <row r="58" spans="1:11" x14ac:dyDescent="0.2">
      <c r="A58" s="162">
        <v>56</v>
      </c>
      <c r="B58" s="157" t="s">
        <v>604</v>
      </c>
      <c r="C58" s="158" t="s">
        <v>605</v>
      </c>
      <c r="D58" s="156">
        <v>158</v>
      </c>
      <c r="E58" s="156">
        <v>0</v>
      </c>
      <c r="F58" s="156">
        <v>158</v>
      </c>
      <c r="G58" s="159">
        <v>1.5E-3</v>
      </c>
      <c r="H58" s="160">
        <v>1580</v>
      </c>
      <c r="I58" s="156">
        <v>0</v>
      </c>
      <c r="J58" s="158" t="s">
        <v>493</v>
      </c>
      <c r="K58" s="158" t="s">
        <v>494</v>
      </c>
    </row>
    <row r="59" spans="1:11" x14ac:dyDescent="0.2">
      <c r="A59" s="162">
        <v>57</v>
      </c>
      <c r="B59" s="157" t="s">
        <v>606</v>
      </c>
      <c r="C59" s="158" t="s">
        <v>607</v>
      </c>
      <c r="D59" s="156">
        <v>156</v>
      </c>
      <c r="E59" s="156">
        <v>0</v>
      </c>
      <c r="F59" s="156">
        <v>156</v>
      </c>
      <c r="G59" s="159">
        <v>1.5E-3</v>
      </c>
      <c r="H59" s="160">
        <v>1560</v>
      </c>
      <c r="I59" s="156">
        <v>0</v>
      </c>
      <c r="J59" s="158" t="s">
        <v>493</v>
      </c>
      <c r="K59" s="158" t="s">
        <v>494</v>
      </c>
    </row>
    <row r="60" spans="1:11" x14ac:dyDescent="0.2">
      <c r="A60" s="162">
        <v>58</v>
      </c>
      <c r="B60" s="157" t="s">
        <v>608</v>
      </c>
      <c r="C60" s="158" t="s">
        <v>609</v>
      </c>
      <c r="D60" s="156">
        <v>151</v>
      </c>
      <c r="E60" s="156">
        <v>0</v>
      </c>
      <c r="F60" s="156">
        <v>151</v>
      </c>
      <c r="G60" s="159">
        <v>1.5E-3</v>
      </c>
      <c r="H60" s="160">
        <v>1510</v>
      </c>
      <c r="I60" s="156">
        <v>0</v>
      </c>
      <c r="J60" s="158" t="s">
        <v>493</v>
      </c>
      <c r="K60" s="158" t="s">
        <v>494</v>
      </c>
    </row>
    <row r="61" spans="1:11" x14ac:dyDescent="0.2">
      <c r="A61" s="162">
        <v>59</v>
      </c>
      <c r="B61" s="157" t="s">
        <v>610</v>
      </c>
      <c r="C61" s="158" t="s">
        <v>611</v>
      </c>
      <c r="D61" s="156">
        <v>150</v>
      </c>
      <c r="E61" s="156">
        <v>0</v>
      </c>
      <c r="F61" s="156">
        <v>150</v>
      </c>
      <c r="G61" s="159">
        <v>1.5E-3</v>
      </c>
      <c r="H61" s="160">
        <v>1500</v>
      </c>
      <c r="I61" s="156">
        <v>0</v>
      </c>
      <c r="J61" s="158" t="s">
        <v>493</v>
      </c>
      <c r="K61" s="158" t="s">
        <v>494</v>
      </c>
    </row>
    <row r="62" spans="1:11" x14ac:dyDescent="0.2">
      <c r="A62" s="162">
        <v>60</v>
      </c>
      <c r="B62" s="157" t="s">
        <v>612</v>
      </c>
      <c r="C62" s="158" t="s">
        <v>613</v>
      </c>
      <c r="D62" s="156">
        <v>149</v>
      </c>
      <c r="E62" s="156">
        <v>0</v>
      </c>
      <c r="F62" s="156">
        <v>149</v>
      </c>
      <c r="G62" s="159">
        <v>1.4E-3</v>
      </c>
      <c r="H62" s="160">
        <v>1490</v>
      </c>
      <c r="I62" s="156">
        <v>0</v>
      </c>
      <c r="J62" s="158" t="s">
        <v>493</v>
      </c>
      <c r="K62" s="158" t="s">
        <v>494</v>
      </c>
    </row>
    <row r="63" spans="1:11" x14ac:dyDescent="0.2">
      <c r="A63" s="162">
        <v>61</v>
      </c>
      <c r="B63" s="157" t="s">
        <v>614</v>
      </c>
      <c r="C63" s="158" t="s">
        <v>615</v>
      </c>
      <c r="D63" s="156">
        <v>120</v>
      </c>
      <c r="E63" s="156">
        <v>0</v>
      </c>
      <c r="F63" s="156">
        <v>120</v>
      </c>
      <c r="G63" s="159">
        <v>1.1999999999999999E-3</v>
      </c>
      <c r="H63" s="160">
        <v>1200</v>
      </c>
      <c r="I63" s="156">
        <v>0</v>
      </c>
      <c r="J63" s="158" t="s">
        <v>493</v>
      </c>
      <c r="K63" s="158" t="s">
        <v>529</v>
      </c>
    </row>
    <row r="64" spans="1:11" x14ac:dyDescent="0.2">
      <c r="A64" s="162">
        <v>62</v>
      </c>
      <c r="B64" s="157" t="s">
        <v>616</v>
      </c>
      <c r="C64" s="158" t="s">
        <v>617</v>
      </c>
      <c r="D64" s="156">
        <v>111</v>
      </c>
      <c r="E64" s="156">
        <v>0</v>
      </c>
      <c r="F64" s="156">
        <v>111</v>
      </c>
      <c r="G64" s="159">
        <v>1.1000000000000001E-3</v>
      </c>
      <c r="H64" s="160">
        <v>1110</v>
      </c>
      <c r="I64" s="156">
        <v>0</v>
      </c>
      <c r="J64" s="158" t="s">
        <v>493</v>
      </c>
      <c r="K64" s="158" t="s">
        <v>494</v>
      </c>
    </row>
    <row r="65" spans="1:11" x14ac:dyDescent="0.2">
      <c r="A65" s="162">
        <v>63</v>
      </c>
      <c r="B65" s="157" t="s">
        <v>618</v>
      </c>
      <c r="C65" s="158" t="s">
        <v>619</v>
      </c>
      <c r="D65" s="156">
        <v>100</v>
      </c>
      <c r="E65" s="156">
        <v>0</v>
      </c>
      <c r="F65" s="156">
        <v>100</v>
      </c>
      <c r="G65" s="159">
        <v>1E-3</v>
      </c>
      <c r="H65" s="160">
        <v>1000</v>
      </c>
      <c r="I65" s="156">
        <v>0</v>
      </c>
      <c r="J65" s="158" t="s">
        <v>493</v>
      </c>
      <c r="K65" s="158" t="s">
        <v>529</v>
      </c>
    </row>
    <row r="66" spans="1:11" x14ac:dyDescent="0.2">
      <c r="A66" s="162">
        <v>64</v>
      </c>
      <c r="B66" s="157" t="s">
        <v>620</v>
      </c>
      <c r="C66" s="158" t="s">
        <v>621</v>
      </c>
      <c r="D66" s="156">
        <v>100</v>
      </c>
      <c r="E66" s="156">
        <v>0</v>
      </c>
      <c r="F66" s="156">
        <v>100</v>
      </c>
      <c r="G66" s="159">
        <v>1E-3</v>
      </c>
      <c r="H66" s="160">
        <v>1000</v>
      </c>
      <c r="I66" s="156">
        <v>0</v>
      </c>
      <c r="J66" s="158" t="s">
        <v>493</v>
      </c>
      <c r="K66" s="158" t="s">
        <v>494</v>
      </c>
    </row>
    <row r="67" spans="1:11" x14ac:dyDescent="0.2">
      <c r="A67" s="162">
        <v>65</v>
      </c>
      <c r="B67" s="157" t="s">
        <v>622</v>
      </c>
      <c r="C67" s="158" t="s">
        <v>623</v>
      </c>
      <c r="D67" s="156">
        <v>70</v>
      </c>
      <c r="E67" s="156">
        <v>0</v>
      </c>
      <c r="F67" s="156">
        <v>70</v>
      </c>
      <c r="G67" s="159">
        <v>6.9999999999999999E-4</v>
      </c>
      <c r="H67" s="160">
        <v>700</v>
      </c>
      <c r="I67" s="156">
        <v>0</v>
      </c>
      <c r="J67" s="158" t="s">
        <v>493</v>
      </c>
      <c r="K67" s="158" t="s">
        <v>494</v>
      </c>
    </row>
    <row r="68" spans="1:11" x14ac:dyDescent="0.2">
      <c r="A68" s="162">
        <v>66</v>
      </c>
      <c r="B68" s="157" t="s">
        <v>624</v>
      </c>
      <c r="C68" s="158" t="s">
        <v>625</v>
      </c>
      <c r="D68" s="156">
        <v>55</v>
      </c>
      <c r="E68" s="156">
        <v>0</v>
      </c>
      <c r="F68" s="156">
        <v>55</v>
      </c>
      <c r="G68" s="159">
        <v>5.0000000000000001E-4</v>
      </c>
      <c r="H68" s="160">
        <v>550</v>
      </c>
      <c r="I68" s="156">
        <v>0</v>
      </c>
      <c r="J68" s="158" t="s">
        <v>493</v>
      </c>
      <c r="K68" s="158" t="s">
        <v>494</v>
      </c>
    </row>
    <row r="69" spans="1:11" x14ac:dyDescent="0.2">
      <c r="A69" s="162">
        <v>67</v>
      </c>
      <c r="B69" s="157" t="s">
        <v>626</v>
      </c>
      <c r="C69" s="158" t="s">
        <v>627</v>
      </c>
      <c r="D69" s="156">
        <v>50</v>
      </c>
      <c r="E69" s="156">
        <v>0</v>
      </c>
      <c r="F69" s="156">
        <v>50</v>
      </c>
      <c r="G69" s="159">
        <v>5.0000000000000001E-4</v>
      </c>
      <c r="H69" s="160">
        <v>500</v>
      </c>
      <c r="I69" s="156">
        <v>0</v>
      </c>
      <c r="J69" s="158" t="s">
        <v>493</v>
      </c>
      <c r="K69" s="158" t="s">
        <v>529</v>
      </c>
    </row>
    <row r="70" spans="1:11" x14ac:dyDescent="0.2">
      <c r="A70" s="162">
        <v>68</v>
      </c>
      <c r="B70" s="157" t="s">
        <v>628</v>
      </c>
      <c r="C70" s="158" t="s">
        <v>629</v>
      </c>
      <c r="D70" s="156">
        <v>50</v>
      </c>
      <c r="E70" s="156">
        <v>0</v>
      </c>
      <c r="F70" s="156">
        <v>50</v>
      </c>
      <c r="G70" s="159">
        <v>5.0000000000000001E-4</v>
      </c>
      <c r="H70" s="160">
        <v>500</v>
      </c>
      <c r="I70" s="156">
        <v>0</v>
      </c>
      <c r="J70" s="158" t="s">
        <v>493</v>
      </c>
      <c r="K70" s="158" t="s">
        <v>494</v>
      </c>
    </row>
    <row r="71" spans="1:11" x14ac:dyDescent="0.2">
      <c r="A71" s="162">
        <v>69</v>
      </c>
      <c r="B71" s="157" t="s">
        <v>630</v>
      </c>
      <c r="C71" s="158" t="s">
        <v>631</v>
      </c>
      <c r="D71" s="156">
        <v>50</v>
      </c>
      <c r="E71" s="156">
        <v>0</v>
      </c>
      <c r="F71" s="156">
        <v>50</v>
      </c>
      <c r="G71" s="159">
        <v>5.0000000000000001E-4</v>
      </c>
      <c r="H71" s="160">
        <v>500</v>
      </c>
      <c r="I71" s="156">
        <v>0</v>
      </c>
      <c r="J71" s="158" t="s">
        <v>493</v>
      </c>
      <c r="K71" s="158" t="s">
        <v>494</v>
      </c>
    </row>
    <row r="72" spans="1:11" x14ac:dyDescent="0.2">
      <c r="A72" s="162">
        <v>70</v>
      </c>
      <c r="B72" s="157" t="s">
        <v>632</v>
      </c>
      <c r="C72" s="158" t="s">
        <v>633</v>
      </c>
      <c r="D72" s="156">
        <v>50</v>
      </c>
      <c r="E72" s="156">
        <v>0</v>
      </c>
      <c r="F72" s="156">
        <v>50</v>
      </c>
      <c r="G72" s="159">
        <v>5.0000000000000001E-4</v>
      </c>
      <c r="H72" s="160">
        <v>500</v>
      </c>
      <c r="I72" s="156">
        <v>0</v>
      </c>
      <c r="J72" s="158" t="s">
        <v>493</v>
      </c>
      <c r="K72" s="158" t="s">
        <v>529</v>
      </c>
    </row>
    <row r="73" spans="1:11" x14ac:dyDescent="0.2">
      <c r="A73" s="162">
        <v>71</v>
      </c>
      <c r="B73" s="157" t="s">
        <v>634</v>
      </c>
      <c r="C73" s="158" t="s">
        <v>635</v>
      </c>
      <c r="D73" s="156">
        <v>20</v>
      </c>
      <c r="E73" s="156">
        <v>0</v>
      </c>
      <c r="F73" s="156">
        <v>20</v>
      </c>
      <c r="G73" s="159">
        <v>2.0000000000000001E-4</v>
      </c>
      <c r="H73" s="160">
        <v>200</v>
      </c>
      <c r="I73" s="156">
        <v>0</v>
      </c>
      <c r="J73" s="158" t="s">
        <v>493</v>
      </c>
      <c r="K73" s="158" t="s">
        <v>494</v>
      </c>
    </row>
    <row r="74" spans="1:11" x14ac:dyDescent="0.2">
      <c r="A74" s="162">
        <v>72</v>
      </c>
      <c r="B74" s="157" t="s">
        <v>636</v>
      </c>
      <c r="C74" s="158" t="s">
        <v>637</v>
      </c>
      <c r="D74" s="156">
        <v>13</v>
      </c>
      <c r="E74" s="156">
        <v>0</v>
      </c>
      <c r="F74" s="156">
        <v>13</v>
      </c>
      <c r="G74" s="159">
        <v>1E-4</v>
      </c>
      <c r="H74" s="160">
        <v>130</v>
      </c>
      <c r="I74" s="156">
        <v>0</v>
      </c>
      <c r="J74" s="158" t="s">
        <v>493</v>
      </c>
      <c r="K74" s="158" t="s">
        <v>494</v>
      </c>
    </row>
    <row r="75" spans="1:11" x14ac:dyDescent="0.2">
      <c r="A75" s="162">
        <v>73</v>
      </c>
      <c r="B75" s="157" t="s">
        <v>638</v>
      </c>
      <c r="C75" s="158" t="s">
        <v>639</v>
      </c>
      <c r="D75" s="156">
        <v>1</v>
      </c>
      <c r="E75" s="156">
        <v>0</v>
      </c>
      <c r="F75" s="156">
        <v>1</v>
      </c>
      <c r="G75" s="159">
        <v>0</v>
      </c>
      <c r="H75" s="160">
        <v>10</v>
      </c>
      <c r="I75" s="156">
        <v>0</v>
      </c>
      <c r="J75" s="158" t="s">
        <v>493</v>
      </c>
      <c r="K75" s="158" t="s">
        <v>494</v>
      </c>
    </row>
    <row r="76" spans="1:11" x14ac:dyDescent="0.2">
      <c r="A76" s="162">
        <v>74</v>
      </c>
      <c r="B76" s="157" t="s">
        <v>640</v>
      </c>
      <c r="C76" s="158" t="s">
        <v>641</v>
      </c>
      <c r="D76" s="156">
        <v>1</v>
      </c>
      <c r="E76" s="156">
        <v>0</v>
      </c>
      <c r="F76" s="156">
        <v>1</v>
      </c>
      <c r="G76" s="159">
        <v>0</v>
      </c>
      <c r="H76" s="160">
        <v>10</v>
      </c>
      <c r="I76" s="156">
        <v>0</v>
      </c>
      <c r="J76" s="158" t="s">
        <v>493</v>
      </c>
      <c r="K76" s="158" t="s">
        <v>494</v>
      </c>
    </row>
    <row r="77" spans="1:11" x14ac:dyDescent="0.2">
      <c r="A77" s="163"/>
      <c r="B77" s="164" t="s">
        <v>38</v>
      </c>
      <c r="C77" s="164"/>
      <c r="D77" s="164"/>
      <c r="E77" s="164"/>
      <c r="F77" s="164">
        <v>224550</v>
      </c>
      <c r="G77" s="164">
        <v>2.1758999999999999</v>
      </c>
      <c r="H77" s="164">
        <v>2245500</v>
      </c>
      <c r="I77" s="164">
        <v>0</v>
      </c>
      <c r="J77" s="164"/>
      <c r="K77" s="16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4.6640625" bestFit="1" customWidth="1"/>
    <col min="3" max="3" width="49" bestFit="1" customWidth="1"/>
    <col min="4" max="4" width="11.33203125" bestFit="1" customWidth="1"/>
    <col min="5" max="5" width="11.5" bestFit="1" customWidth="1"/>
    <col min="6" max="6" width="12.83203125" bestFit="1" customWidth="1"/>
    <col min="7" max="7" width="6.6640625" bestFit="1" customWidth="1"/>
    <col min="8" max="8" width="11.1640625" bestFit="1" customWidth="1"/>
    <col min="9" max="9" width="11.6640625" bestFit="1" customWidth="1"/>
    <col min="10" max="10" width="6" bestFit="1" customWidth="1"/>
    <col min="11" max="11" width="60" bestFit="1" customWidth="1"/>
  </cols>
  <sheetData>
    <row r="1" spans="1:11" s="60" customFormat="1" x14ac:dyDescent="0.2">
      <c r="A1" s="161" t="s">
        <v>642</v>
      </c>
      <c r="B1" s="155" t="s">
        <v>208</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116</v>
      </c>
      <c r="H2" s="155" t="s">
        <v>297</v>
      </c>
      <c r="I2" s="155" t="s">
        <v>298</v>
      </c>
      <c r="J2" s="155" t="s">
        <v>299</v>
      </c>
      <c r="K2" s="155" t="s">
        <v>64</v>
      </c>
    </row>
    <row r="3" spans="1:11" x14ac:dyDescent="0.2">
      <c r="A3" s="162">
        <v>1</v>
      </c>
      <c r="B3" s="157" t="s">
        <v>643</v>
      </c>
      <c r="C3" s="158" t="s">
        <v>644</v>
      </c>
      <c r="D3" s="156">
        <v>46059</v>
      </c>
      <c r="E3" s="156">
        <v>0</v>
      </c>
      <c r="F3" s="156">
        <v>46059</v>
      </c>
      <c r="G3" s="159">
        <v>0.44629999999999997</v>
      </c>
      <c r="H3" s="160">
        <v>460590</v>
      </c>
      <c r="I3" s="156">
        <v>0</v>
      </c>
      <c r="J3" s="158" t="s">
        <v>645</v>
      </c>
      <c r="K3" s="158" t="s">
        <v>646</v>
      </c>
    </row>
    <row r="4" spans="1:11" x14ac:dyDescent="0.2">
      <c r="A4" s="163"/>
      <c r="B4" s="164" t="s">
        <v>38</v>
      </c>
      <c r="C4" s="164"/>
      <c r="D4" s="164"/>
      <c r="E4" s="164"/>
      <c r="F4" s="164">
        <v>46059</v>
      </c>
      <c r="G4" s="165">
        <v>0.44629999999999997</v>
      </c>
      <c r="H4" s="164">
        <v>460590</v>
      </c>
      <c r="I4" s="164">
        <v>0</v>
      </c>
      <c r="J4" s="164"/>
      <c r="K4" s="16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sqref="A1:K17"/>
    </sheetView>
  </sheetViews>
  <sheetFormatPr defaultRowHeight="12.75" x14ac:dyDescent="0.2"/>
  <cols>
    <col min="1" max="1" width="6.5" bestFit="1" customWidth="1"/>
    <col min="2" max="2" width="25" bestFit="1" customWidth="1"/>
    <col min="3" max="3" width="31.8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57.5" bestFit="1" customWidth="1"/>
  </cols>
  <sheetData>
    <row r="1" spans="1:11" ht="18.75" x14ac:dyDescent="0.2">
      <c r="A1" s="299" t="s">
        <v>647</v>
      </c>
      <c r="B1" s="300"/>
      <c r="C1" s="300"/>
      <c r="D1" s="300"/>
      <c r="E1" s="300"/>
      <c r="F1" s="300"/>
      <c r="G1" s="300"/>
      <c r="H1" s="300"/>
      <c r="I1" s="158"/>
      <c r="J1" s="158"/>
      <c r="K1" s="166"/>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67" t="s">
        <v>64</v>
      </c>
    </row>
    <row r="3" spans="1:11" x14ac:dyDescent="0.2">
      <c r="A3" s="162">
        <v>1</v>
      </c>
      <c r="B3" s="157" t="s">
        <v>257</v>
      </c>
      <c r="C3" s="158" t="s">
        <v>256</v>
      </c>
      <c r="D3" s="156">
        <v>449648</v>
      </c>
      <c r="E3" s="156">
        <v>0</v>
      </c>
      <c r="F3" s="156">
        <v>449648</v>
      </c>
      <c r="G3" s="159">
        <v>4.3571</v>
      </c>
      <c r="H3" s="156">
        <v>4496480</v>
      </c>
      <c r="I3" s="156">
        <v>0</v>
      </c>
      <c r="J3" s="158" t="s">
        <v>648</v>
      </c>
      <c r="K3" s="166" t="s">
        <v>649</v>
      </c>
    </row>
    <row r="4" spans="1:11" x14ac:dyDescent="0.2">
      <c r="A4" s="162">
        <v>2</v>
      </c>
      <c r="B4" s="157" t="s">
        <v>259</v>
      </c>
      <c r="C4" s="158" t="s">
        <v>258</v>
      </c>
      <c r="D4" s="156">
        <v>378133</v>
      </c>
      <c r="E4" s="156">
        <v>0</v>
      </c>
      <c r="F4" s="156">
        <v>378133</v>
      </c>
      <c r="G4" s="159">
        <v>3.6640999999999999</v>
      </c>
      <c r="H4" s="156">
        <v>3781330</v>
      </c>
      <c r="I4" s="156">
        <v>0</v>
      </c>
      <c r="J4" s="158" t="s">
        <v>648</v>
      </c>
      <c r="K4" s="166" t="s">
        <v>650</v>
      </c>
    </row>
    <row r="5" spans="1:11" x14ac:dyDescent="0.2">
      <c r="A5" s="162">
        <v>3</v>
      </c>
      <c r="B5" s="157" t="s">
        <v>651</v>
      </c>
      <c r="C5" s="158" t="s">
        <v>652</v>
      </c>
      <c r="D5" s="156">
        <v>46684</v>
      </c>
      <c r="E5" s="156">
        <v>0</v>
      </c>
      <c r="F5" s="156">
        <v>46684</v>
      </c>
      <c r="G5" s="159">
        <v>0.45240000000000002</v>
      </c>
      <c r="H5" s="156">
        <v>466840</v>
      </c>
      <c r="I5" s="156">
        <v>0</v>
      </c>
      <c r="J5" s="158" t="s">
        <v>648</v>
      </c>
      <c r="K5" s="166" t="s">
        <v>649</v>
      </c>
    </row>
    <row r="6" spans="1:11" x14ac:dyDescent="0.2">
      <c r="A6" s="162">
        <v>4</v>
      </c>
      <c r="B6" s="157" t="s">
        <v>653</v>
      </c>
      <c r="C6" s="158" t="s">
        <v>654</v>
      </c>
      <c r="D6" s="156">
        <v>36900</v>
      </c>
      <c r="E6" s="156">
        <v>0</v>
      </c>
      <c r="F6" s="156">
        <v>36900</v>
      </c>
      <c r="G6" s="159">
        <v>0.35759999999999997</v>
      </c>
      <c r="H6" s="156">
        <v>369000</v>
      </c>
      <c r="I6" s="156">
        <v>0</v>
      </c>
      <c r="J6" s="158" t="s">
        <v>648</v>
      </c>
      <c r="K6" s="166" t="s">
        <v>649</v>
      </c>
    </row>
    <row r="7" spans="1:11" x14ac:dyDescent="0.2">
      <c r="A7" s="162">
        <v>5</v>
      </c>
      <c r="B7" s="157" t="s">
        <v>655</v>
      </c>
      <c r="C7" s="158" t="s">
        <v>656</v>
      </c>
      <c r="D7" s="156">
        <v>35731</v>
      </c>
      <c r="E7" s="156">
        <v>0</v>
      </c>
      <c r="F7" s="156">
        <v>35731</v>
      </c>
      <c r="G7" s="159">
        <v>0.34620000000000001</v>
      </c>
      <c r="H7" s="156">
        <v>357310</v>
      </c>
      <c r="I7" s="156">
        <v>0</v>
      </c>
      <c r="J7" s="158" t="s">
        <v>648</v>
      </c>
      <c r="K7" s="166" t="s">
        <v>649</v>
      </c>
    </row>
    <row r="8" spans="1:11" x14ac:dyDescent="0.2">
      <c r="A8" s="162">
        <v>6</v>
      </c>
      <c r="B8" s="157" t="s">
        <v>657</v>
      </c>
      <c r="C8" s="158" t="s">
        <v>658</v>
      </c>
      <c r="D8" s="156">
        <v>34550</v>
      </c>
      <c r="E8" s="156">
        <v>0</v>
      </c>
      <c r="F8" s="156">
        <v>34550</v>
      </c>
      <c r="G8" s="159">
        <v>0.33479999999999999</v>
      </c>
      <c r="H8" s="156">
        <v>345500</v>
      </c>
      <c r="I8" s="156">
        <v>0</v>
      </c>
      <c r="J8" s="158" t="s">
        <v>648</v>
      </c>
      <c r="K8" s="166" t="s">
        <v>649</v>
      </c>
    </row>
    <row r="9" spans="1:11" x14ac:dyDescent="0.2">
      <c r="A9" s="162">
        <v>7</v>
      </c>
      <c r="B9" s="157" t="s">
        <v>659</v>
      </c>
      <c r="C9" s="158" t="s">
        <v>660</v>
      </c>
      <c r="D9" s="156">
        <v>33895</v>
      </c>
      <c r="E9" s="156">
        <v>0</v>
      </c>
      <c r="F9" s="156">
        <v>33895</v>
      </c>
      <c r="G9" s="159">
        <v>0.32840000000000003</v>
      </c>
      <c r="H9" s="156">
        <v>338950</v>
      </c>
      <c r="I9" s="156">
        <v>0</v>
      </c>
      <c r="J9" s="158" t="s">
        <v>648</v>
      </c>
      <c r="K9" s="166" t="s">
        <v>661</v>
      </c>
    </row>
    <row r="10" spans="1:11" x14ac:dyDescent="0.2">
      <c r="A10" s="162">
        <v>8</v>
      </c>
      <c r="B10" s="157" t="s">
        <v>662</v>
      </c>
      <c r="C10" s="158" t="s">
        <v>663</v>
      </c>
      <c r="D10" s="156">
        <v>30689</v>
      </c>
      <c r="E10" s="156">
        <v>0</v>
      </c>
      <c r="F10" s="156">
        <v>30689</v>
      </c>
      <c r="G10" s="159">
        <v>0.2974</v>
      </c>
      <c r="H10" s="156">
        <v>306890</v>
      </c>
      <c r="I10" s="156">
        <v>0</v>
      </c>
      <c r="J10" s="158" t="s">
        <v>648</v>
      </c>
      <c r="K10" s="166" t="s">
        <v>649</v>
      </c>
    </row>
    <row r="11" spans="1:11" x14ac:dyDescent="0.2">
      <c r="A11" s="162">
        <v>9</v>
      </c>
      <c r="B11" s="157" t="s">
        <v>664</v>
      </c>
      <c r="C11" s="158" t="s">
        <v>665</v>
      </c>
      <c r="D11" s="156">
        <v>29991</v>
      </c>
      <c r="E11" s="156">
        <v>0</v>
      </c>
      <c r="F11" s="156">
        <v>29991</v>
      </c>
      <c r="G11" s="159">
        <v>0.29060000000000002</v>
      </c>
      <c r="H11" s="156">
        <v>299910</v>
      </c>
      <c r="I11" s="156">
        <v>0</v>
      </c>
      <c r="J11" s="158" t="s">
        <v>648</v>
      </c>
      <c r="K11" s="166" t="s">
        <v>650</v>
      </c>
    </row>
    <row r="12" spans="1:11" x14ac:dyDescent="0.2">
      <c r="A12" s="162">
        <v>10</v>
      </c>
      <c r="B12" s="157" t="s">
        <v>666</v>
      </c>
      <c r="C12" s="158" t="s">
        <v>667</v>
      </c>
      <c r="D12" s="156">
        <v>27000</v>
      </c>
      <c r="E12" s="156">
        <v>0</v>
      </c>
      <c r="F12" s="156">
        <v>27000</v>
      </c>
      <c r="G12" s="159">
        <v>0.2616</v>
      </c>
      <c r="H12" s="156">
        <v>270000</v>
      </c>
      <c r="I12" s="156">
        <v>0</v>
      </c>
      <c r="J12" s="158" t="s">
        <v>648</v>
      </c>
      <c r="K12" s="166" t="s">
        <v>649</v>
      </c>
    </row>
    <row r="13" spans="1:11" x14ac:dyDescent="0.2">
      <c r="A13" s="162">
        <v>11</v>
      </c>
      <c r="B13" s="157" t="s">
        <v>668</v>
      </c>
      <c r="C13" s="158" t="s">
        <v>669</v>
      </c>
      <c r="D13" s="156">
        <v>24800</v>
      </c>
      <c r="E13" s="156">
        <v>0</v>
      </c>
      <c r="F13" s="156">
        <v>24800</v>
      </c>
      <c r="G13" s="159">
        <v>0.24030000000000001</v>
      </c>
      <c r="H13" s="156">
        <v>248000</v>
      </c>
      <c r="I13" s="156">
        <v>0</v>
      </c>
      <c r="J13" s="158" t="s">
        <v>648</v>
      </c>
      <c r="K13" s="166" t="s">
        <v>649</v>
      </c>
    </row>
    <row r="14" spans="1:11" x14ac:dyDescent="0.2">
      <c r="A14" s="162">
        <v>12</v>
      </c>
      <c r="B14" s="157" t="s">
        <v>670</v>
      </c>
      <c r="C14" s="158" t="s">
        <v>671</v>
      </c>
      <c r="D14" s="156">
        <v>24000</v>
      </c>
      <c r="E14" s="156">
        <v>0</v>
      </c>
      <c r="F14" s="156">
        <v>24000</v>
      </c>
      <c r="G14" s="159">
        <v>0.2326</v>
      </c>
      <c r="H14" s="156">
        <v>240000</v>
      </c>
      <c r="I14" s="156">
        <v>0</v>
      </c>
      <c r="J14" s="158" t="s">
        <v>648</v>
      </c>
      <c r="K14" s="166" t="s">
        <v>650</v>
      </c>
    </row>
    <row r="15" spans="1:11" x14ac:dyDescent="0.2">
      <c r="A15" s="162">
        <v>13</v>
      </c>
      <c r="B15" s="157" t="s">
        <v>672</v>
      </c>
      <c r="C15" s="158" t="s">
        <v>673</v>
      </c>
      <c r="D15" s="156">
        <v>23000</v>
      </c>
      <c r="E15" s="156">
        <v>0</v>
      </c>
      <c r="F15" s="156">
        <v>23000</v>
      </c>
      <c r="G15" s="159">
        <v>0.22289999999999999</v>
      </c>
      <c r="H15" s="156">
        <v>230000</v>
      </c>
      <c r="I15" s="156">
        <v>0</v>
      </c>
      <c r="J15" s="158" t="s">
        <v>648</v>
      </c>
      <c r="K15" s="166" t="s">
        <v>649</v>
      </c>
    </row>
    <row r="16" spans="1:11" x14ac:dyDescent="0.2">
      <c r="A16" s="162">
        <v>14</v>
      </c>
      <c r="B16" s="157" t="s">
        <v>674</v>
      </c>
      <c r="C16" s="158" t="s">
        <v>675</v>
      </c>
      <c r="D16" s="156">
        <v>21275</v>
      </c>
      <c r="E16" s="156">
        <v>0</v>
      </c>
      <c r="F16" s="156">
        <v>21275</v>
      </c>
      <c r="G16" s="159">
        <v>0.20619999999999999</v>
      </c>
      <c r="H16" s="156">
        <v>212750</v>
      </c>
      <c r="I16" s="156">
        <v>0</v>
      </c>
      <c r="J16" s="158" t="s">
        <v>648</v>
      </c>
      <c r="K16" s="166" t="s">
        <v>649</v>
      </c>
    </row>
    <row r="17" spans="1:11" x14ac:dyDescent="0.2">
      <c r="A17" s="163"/>
      <c r="B17" s="164" t="s">
        <v>38</v>
      </c>
      <c r="C17" s="164"/>
      <c r="D17" s="164"/>
      <c r="E17" s="164"/>
      <c r="F17" s="164">
        <v>1196296</v>
      </c>
      <c r="G17" s="164">
        <v>11.592000000000001</v>
      </c>
      <c r="H17" s="164">
        <v>11962960</v>
      </c>
      <c r="I17" s="164">
        <v>0</v>
      </c>
      <c r="J17" s="164"/>
      <c r="K17" s="168"/>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sqref="A1:K8"/>
    </sheetView>
  </sheetViews>
  <sheetFormatPr defaultRowHeight="12.75" x14ac:dyDescent="0.2"/>
  <cols>
    <col min="1" max="1" width="6.5" bestFit="1" customWidth="1"/>
    <col min="2" max="2" width="25" bestFit="1" customWidth="1"/>
    <col min="3" max="3" width="36"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60" customFormat="1" x14ac:dyDescent="0.2">
      <c r="A1" s="161" t="s">
        <v>274</v>
      </c>
      <c r="B1" s="155" t="s">
        <v>275</v>
      </c>
      <c r="C1" s="155"/>
      <c r="D1" s="155"/>
      <c r="E1" s="155"/>
      <c r="F1" s="155"/>
      <c r="G1" s="155"/>
      <c r="H1" s="155"/>
      <c r="I1" s="155"/>
      <c r="J1" s="155"/>
      <c r="K1" s="155"/>
    </row>
    <row r="2" spans="1:11" s="60" customFormat="1" x14ac:dyDescent="0.2">
      <c r="A2" s="161" t="s">
        <v>290</v>
      </c>
      <c r="B2" s="155" t="s">
        <v>291</v>
      </c>
      <c r="C2" s="155" t="s">
        <v>292</v>
      </c>
      <c r="D2" s="155" t="s">
        <v>293</v>
      </c>
      <c r="E2" s="155" t="s">
        <v>294</v>
      </c>
      <c r="F2" s="155" t="s">
        <v>295</v>
      </c>
      <c r="G2" s="155" t="s">
        <v>296</v>
      </c>
      <c r="H2" s="155" t="s">
        <v>297</v>
      </c>
      <c r="I2" s="155" t="s">
        <v>298</v>
      </c>
      <c r="J2" s="155" t="s">
        <v>299</v>
      </c>
      <c r="K2" s="155" t="s">
        <v>64</v>
      </c>
    </row>
    <row r="3" spans="1:11" x14ac:dyDescent="0.2">
      <c r="A3" s="162">
        <v>1</v>
      </c>
      <c r="B3" s="157" t="s">
        <v>676</v>
      </c>
      <c r="C3" s="158" t="s">
        <v>677</v>
      </c>
      <c r="D3" s="156">
        <v>5000</v>
      </c>
      <c r="E3" s="156">
        <v>0</v>
      </c>
      <c r="F3" s="156">
        <v>5000</v>
      </c>
      <c r="G3" s="159">
        <v>4.8399999999999999E-2</v>
      </c>
      <c r="H3" s="156">
        <v>50000</v>
      </c>
      <c r="I3" s="156">
        <v>0</v>
      </c>
      <c r="J3" s="158" t="s">
        <v>678</v>
      </c>
      <c r="K3" s="158" t="s">
        <v>661</v>
      </c>
    </row>
    <row r="4" spans="1:11" x14ac:dyDescent="0.2">
      <c r="A4" s="162">
        <v>2</v>
      </c>
      <c r="B4" s="157" t="s">
        <v>679</v>
      </c>
      <c r="C4" s="158" t="s">
        <v>680</v>
      </c>
      <c r="D4" s="156">
        <v>1500</v>
      </c>
      <c r="E4" s="156">
        <v>0</v>
      </c>
      <c r="F4" s="156">
        <v>1500</v>
      </c>
      <c r="G4" s="159">
        <v>1.4500000000000001E-2</v>
      </c>
      <c r="H4" s="156">
        <v>15000</v>
      </c>
      <c r="I4" s="156">
        <v>0</v>
      </c>
      <c r="J4" s="158" t="s">
        <v>678</v>
      </c>
      <c r="K4" s="158" t="s">
        <v>650</v>
      </c>
    </row>
    <row r="5" spans="1:11" x14ac:dyDescent="0.2">
      <c r="A5" s="162">
        <v>3</v>
      </c>
      <c r="B5" s="157" t="s">
        <v>681</v>
      </c>
      <c r="C5" s="158" t="s">
        <v>682</v>
      </c>
      <c r="D5" s="156">
        <v>270</v>
      </c>
      <c r="E5" s="156">
        <v>0</v>
      </c>
      <c r="F5" s="156">
        <v>270</v>
      </c>
      <c r="G5" s="159">
        <v>2.5999999999999999E-3</v>
      </c>
      <c r="H5" s="156">
        <v>2700</v>
      </c>
      <c r="I5" s="156">
        <v>0</v>
      </c>
      <c r="J5" s="158" t="s">
        <v>678</v>
      </c>
      <c r="K5" s="158" t="s">
        <v>650</v>
      </c>
    </row>
    <row r="6" spans="1:11" x14ac:dyDescent="0.2">
      <c r="A6" s="162">
        <v>4</v>
      </c>
      <c r="B6" s="157" t="s">
        <v>683</v>
      </c>
      <c r="C6" s="158" t="s">
        <v>684</v>
      </c>
      <c r="D6" s="156">
        <v>100</v>
      </c>
      <c r="E6" s="156">
        <v>0</v>
      </c>
      <c r="F6" s="156">
        <v>100</v>
      </c>
      <c r="G6" s="159">
        <v>1E-3</v>
      </c>
      <c r="H6" s="156">
        <v>1000</v>
      </c>
      <c r="I6" s="156">
        <v>0</v>
      </c>
      <c r="J6" s="158" t="s">
        <v>678</v>
      </c>
      <c r="K6" s="158" t="s">
        <v>661</v>
      </c>
    </row>
    <row r="7" spans="1:11" x14ac:dyDescent="0.2">
      <c r="A7" s="162">
        <v>5</v>
      </c>
      <c r="B7" s="157" t="s">
        <v>685</v>
      </c>
      <c r="C7" s="158" t="s">
        <v>686</v>
      </c>
      <c r="D7" s="156">
        <v>1</v>
      </c>
      <c r="E7" s="156">
        <v>0</v>
      </c>
      <c r="F7" s="156">
        <v>1</v>
      </c>
      <c r="G7" s="159">
        <v>0</v>
      </c>
      <c r="H7" s="156">
        <v>10</v>
      </c>
      <c r="I7" s="156">
        <v>0</v>
      </c>
      <c r="J7" s="158" t="s">
        <v>678</v>
      </c>
      <c r="K7" s="158" t="s">
        <v>649</v>
      </c>
    </row>
    <row r="8" spans="1:11" x14ac:dyDescent="0.2">
      <c r="A8" s="163"/>
      <c r="B8" s="164" t="s">
        <v>38</v>
      </c>
      <c r="C8" s="164"/>
      <c r="D8" s="164"/>
      <c r="E8" s="164"/>
      <c r="F8" s="164">
        <v>6871</v>
      </c>
      <c r="G8" s="164">
        <v>6.6600000000000006E-2</v>
      </c>
      <c r="H8" s="164">
        <v>68710</v>
      </c>
      <c r="I8" s="164">
        <v>0</v>
      </c>
      <c r="J8" s="164"/>
      <c r="K8" s="164"/>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35"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301" t="s">
        <v>173</v>
      </c>
      <c r="B1" s="301"/>
      <c r="C1" s="301"/>
      <c r="D1" s="301"/>
      <c r="E1" s="301"/>
    </row>
    <row r="2" spans="1:5" x14ac:dyDescent="0.2">
      <c r="A2" s="301"/>
      <c r="B2" s="301"/>
      <c r="C2" s="301"/>
      <c r="D2" s="301"/>
      <c r="E2" s="301"/>
    </row>
    <row r="3" spans="1:5" ht="15.75" x14ac:dyDescent="0.2">
      <c r="A3" s="290" t="s">
        <v>687</v>
      </c>
      <c r="B3" s="290"/>
      <c r="C3" s="290"/>
      <c r="D3" s="290"/>
      <c r="E3" s="290"/>
    </row>
    <row r="4" spans="1:5" ht="16.5" thickBot="1" x14ac:dyDescent="0.25">
      <c r="A4" s="290" t="s">
        <v>688</v>
      </c>
      <c r="B4" s="290"/>
      <c r="C4" s="290"/>
      <c r="D4" s="290"/>
      <c r="E4" s="290"/>
    </row>
    <row r="5" spans="1:5" x14ac:dyDescent="0.2">
      <c r="A5" s="172" t="s">
        <v>689</v>
      </c>
      <c r="B5" s="173" t="s">
        <v>690</v>
      </c>
      <c r="C5" s="173" t="s">
        <v>691</v>
      </c>
      <c r="D5" s="173" t="s">
        <v>692</v>
      </c>
      <c r="E5" s="177" t="s">
        <v>693</v>
      </c>
    </row>
    <row r="6" spans="1:5" x14ac:dyDescent="0.2">
      <c r="A6" s="181" t="s">
        <v>694</v>
      </c>
      <c r="B6" s="182"/>
      <c r="C6" s="182"/>
      <c r="D6" s="182" t="s">
        <v>694</v>
      </c>
      <c r="E6" s="183"/>
    </row>
    <row r="7" spans="1:5" x14ac:dyDescent="0.2">
      <c r="A7" s="184">
        <v>1</v>
      </c>
      <c r="B7" s="185">
        <v>2</v>
      </c>
      <c r="C7" s="185">
        <v>3</v>
      </c>
      <c r="D7" s="185">
        <v>4</v>
      </c>
      <c r="E7" s="186">
        <v>5</v>
      </c>
    </row>
    <row r="8" spans="1:5" x14ac:dyDescent="0.2">
      <c r="A8" s="171" t="s">
        <v>695</v>
      </c>
      <c r="B8" s="169">
        <v>4782</v>
      </c>
      <c r="C8" s="170">
        <v>88.59</v>
      </c>
      <c r="D8" s="170">
        <v>2914890</v>
      </c>
      <c r="E8" s="179">
        <v>2.82</v>
      </c>
    </row>
    <row r="9" spans="1:5" x14ac:dyDescent="0.2">
      <c r="A9" s="171" t="s">
        <v>696</v>
      </c>
      <c r="B9" s="169">
        <v>225</v>
      </c>
      <c r="C9" s="170">
        <v>4.17</v>
      </c>
      <c r="D9" s="170">
        <v>1789910</v>
      </c>
      <c r="E9" s="179">
        <v>1.73</v>
      </c>
    </row>
    <row r="10" spans="1:5" x14ac:dyDescent="0.2">
      <c r="A10" s="171" t="s">
        <v>697</v>
      </c>
      <c r="B10" s="169">
        <v>140</v>
      </c>
      <c r="C10" s="170">
        <v>2.59</v>
      </c>
      <c r="D10" s="170">
        <v>2121900</v>
      </c>
      <c r="E10" s="179">
        <v>2.06</v>
      </c>
    </row>
    <row r="11" spans="1:5" x14ac:dyDescent="0.2">
      <c r="A11" s="171" t="s">
        <v>698</v>
      </c>
      <c r="B11" s="169">
        <v>90</v>
      </c>
      <c r="C11" s="170">
        <v>1.67</v>
      </c>
      <c r="D11" s="170">
        <v>2231250</v>
      </c>
      <c r="E11" s="179">
        <v>2.16</v>
      </c>
    </row>
    <row r="12" spans="1:5" x14ac:dyDescent="0.2">
      <c r="A12" s="171" t="s">
        <v>699</v>
      </c>
      <c r="B12" s="169">
        <v>41</v>
      </c>
      <c r="C12" s="170">
        <v>0.76</v>
      </c>
      <c r="D12" s="170">
        <v>1440430</v>
      </c>
      <c r="E12" s="179">
        <v>1.4</v>
      </c>
    </row>
    <row r="13" spans="1:5" x14ac:dyDescent="0.2">
      <c r="A13" s="171" t="s">
        <v>700</v>
      </c>
      <c r="B13" s="169">
        <v>20</v>
      </c>
      <c r="C13" s="170">
        <v>0.37</v>
      </c>
      <c r="D13" s="170">
        <v>931210</v>
      </c>
      <c r="E13" s="179">
        <v>0.9</v>
      </c>
    </row>
    <row r="14" spans="1:5" x14ac:dyDescent="0.2">
      <c r="A14" s="171" t="s">
        <v>701</v>
      </c>
      <c r="B14" s="169">
        <v>48</v>
      </c>
      <c r="C14" s="170">
        <v>0.89</v>
      </c>
      <c r="D14" s="170">
        <v>3401650</v>
      </c>
      <c r="E14" s="179">
        <v>3.3</v>
      </c>
    </row>
    <row r="15" spans="1:5" x14ac:dyDescent="0.2">
      <c r="A15" s="171" t="s">
        <v>702</v>
      </c>
      <c r="B15" s="169">
        <v>52</v>
      </c>
      <c r="C15" s="170">
        <v>0.96</v>
      </c>
      <c r="D15" s="170">
        <v>88368760</v>
      </c>
      <c r="E15" s="179">
        <v>85.63</v>
      </c>
    </row>
    <row r="16" spans="1:5" ht="13.5" thickBot="1" x14ac:dyDescent="0.25">
      <c r="A16" s="174" t="s">
        <v>703</v>
      </c>
      <c r="B16" s="175">
        <v>5398</v>
      </c>
      <c r="C16" s="176">
        <v>100</v>
      </c>
      <c r="D16" s="176">
        <v>103200000</v>
      </c>
      <c r="E16" s="180">
        <v>100</v>
      </c>
    </row>
    <row r="20" spans="1:5" ht="13.5" thickBot="1" x14ac:dyDescent="0.25"/>
    <row r="21" spans="1:5" x14ac:dyDescent="0.2">
      <c r="A21" s="302" t="s">
        <v>704</v>
      </c>
      <c r="B21" s="303"/>
      <c r="C21" s="303"/>
      <c r="D21" s="303"/>
      <c r="E21" s="304"/>
    </row>
    <row r="22" spans="1:5" x14ac:dyDescent="0.2">
      <c r="A22" s="184" t="s">
        <v>705</v>
      </c>
      <c r="B22" s="185" t="s">
        <v>690</v>
      </c>
      <c r="C22" s="185" t="s">
        <v>691</v>
      </c>
      <c r="D22" s="185" t="s">
        <v>706</v>
      </c>
      <c r="E22" s="186" t="s">
        <v>707</v>
      </c>
    </row>
    <row r="23" spans="1:5" x14ac:dyDescent="0.2">
      <c r="A23" s="181">
        <v>1</v>
      </c>
      <c r="B23" s="182">
        <v>2</v>
      </c>
      <c r="C23" s="182">
        <v>3</v>
      </c>
      <c r="D23" s="182">
        <v>4</v>
      </c>
      <c r="E23" s="183">
        <v>5</v>
      </c>
    </row>
    <row r="24" spans="1:5" x14ac:dyDescent="0.2">
      <c r="A24" s="171" t="s">
        <v>708</v>
      </c>
      <c r="B24" s="169">
        <v>4782</v>
      </c>
      <c r="C24" s="170">
        <v>88.59</v>
      </c>
      <c r="D24" s="170">
        <v>291489</v>
      </c>
      <c r="E24" s="179">
        <v>2.82</v>
      </c>
    </row>
    <row r="25" spans="1:5" x14ac:dyDescent="0.2">
      <c r="A25" s="171" t="s">
        <v>709</v>
      </c>
      <c r="B25" s="169">
        <v>225</v>
      </c>
      <c r="C25" s="170">
        <v>4.17</v>
      </c>
      <c r="D25" s="170">
        <v>178991</v>
      </c>
      <c r="E25" s="179">
        <v>1.73</v>
      </c>
    </row>
    <row r="26" spans="1:5" x14ac:dyDescent="0.2">
      <c r="A26" s="171" t="s">
        <v>710</v>
      </c>
      <c r="B26" s="169">
        <v>140</v>
      </c>
      <c r="C26" s="170">
        <v>2.59</v>
      </c>
      <c r="D26" s="170">
        <v>212190</v>
      </c>
      <c r="E26" s="179">
        <v>2.06</v>
      </c>
    </row>
    <row r="27" spans="1:5" x14ac:dyDescent="0.2">
      <c r="A27" s="171" t="s">
        <v>711</v>
      </c>
      <c r="B27" s="169">
        <v>90</v>
      </c>
      <c r="C27" s="170">
        <v>1.67</v>
      </c>
      <c r="D27" s="170">
        <v>223125</v>
      </c>
      <c r="E27" s="179">
        <v>2.16</v>
      </c>
    </row>
    <row r="28" spans="1:5" x14ac:dyDescent="0.2">
      <c r="A28" s="171" t="s">
        <v>712</v>
      </c>
      <c r="B28" s="169">
        <v>41</v>
      </c>
      <c r="C28" s="170">
        <v>0.76</v>
      </c>
      <c r="D28" s="170">
        <v>144043</v>
      </c>
      <c r="E28" s="179">
        <v>1.4</v>
      </c>
    </row>
    <row r="29" spans="1:5" x14ac:dyDescent="0.2">
      <c r="A29" s="171" t="s">
        <v>713</v>
      </c>
      <c r="B29" s="169">
        <v>20</v>
      </c>
      <c r="C29" s="170">
        <v>0.37</v>
      </c>
      <c r="D29" s="170">
        <v>93121</v>
      </c>
      <c r="E29" s="179">
        <v>0.9</v>
      </c>
    </row>
    <row r="30" spans="1:5" x14ac:dyDescent="0.2">
      <c r="A30" s="171" t="s">
        <v>714</v>
      </c>
      <c r="B30" s="169">
        <v>48</v>
      </c>
      <c r="C30" s="170">
        <v>0.89</v>
      </c>
      <c r="D30" s="170">
        <v>340165</v>
      </c>
      <c r="E30" s="179">
        <v>3.3</v>
      </c>
    </row>
    <row r="31" spans="1:5" x14ac:dyDescent="0.2">
      <c r="A31" s="171" t="s">
        <v>715</v>
      </c>
      <c r="B31" s="169">
        <v>52</v>
      </c>
      <c r="C31" s="170">
        <v>0.96</v>
      </c>
      <c r="D31" s="170">
        <v>8836876</v>
      </c>
      <c r="E31" s="179">
        <v>85.63</v>
      </c>
    </row>
    <row r="32" spans="1:5" ht="13.5" thickBot="1" x14ac:dyDescent="0.25">
      <c r="A32" s="174" t="s">
        <v>703</v>
      </c>
      <c r="B32" s="175">
        <v>5398</v>
      </c>
      <c r="C32" s="176">
        <v>100</v>
      </c>
      <c r="D32" s="176">
        <v>10320000</v>
      </c>
      <c r="E32" s="180">
        <v>100</v>
      </c>
    </row>
    <row r="36" spans="1:5" ht="13.5" thickBot="1" x14ac:dyDescent="0.25"/>
    <row r="37" spans="1:5" x14ac:dyDescent="0.2">
      <c r="A37" s="302" t="s">
        <v>716</v>
      </c>
      <c r="B37" s="303"/>
      <c r="C37" s="303"/>
      <c r="D37" s="303"/>
      <c r="E37" s="304"/>
    </row>
    <row r="38" spans="1:5" x14ac:dyDescent="0.2">
      <c r="A38" s="184" t="s">
        <v>689</v>
      </c>
      <c r="B38" s="185" t="s">
        <v>690</v>
      </c>
      <c r="C38" s="185" t="s">
        <v>691</v>
      </c>
      <c r="D38" s="185" t="s">
        <v>692</v>
      </c>
      <c r="E38" s="186" t="s">
        <v>693</v>
      </c>
    </row>
    <row r="39" spans="1:5" x14ac:dyDescent="0.2">
      <c r="A39" s="181" t="s">
        <v>694</v>
      </c>
      <c r="B39" s="182"/>
      <c r="C39" s="182"/>
      <c r="D39" s="182" t="s">
        <v>694</v>
      </c>
      <c r="E39" s="183"/>
    </row>
    <row r="40" spans="1:5" x14ac:dyDescent="0.2">
      <c r="A40" s="171">
        <v>1</v>
      </c>
      <c r="B40" s="169">
        <v>2</v>
      </c>
      <c r="C40" s="169">
        <v>3</v>
      </c>
      <c r="D40" s="169">
        <v>4</v>
      </c>
      <c r="E40" s="178">
        <v>5</v>
      </c>
    </row>
    <row r="41" spans="1:5" x14ac:dyDescent="0.2">
      <c r="A41" s="171" t="s">
        <v>695</v>
      </c>
      <c r="B41" s="169">
        <v>4867</v>
      </c>
      <c r="C41" s="170">
        <v>88.52</v>
      </c>
      <c r="D41" s="170">
        <v>2997900</v>
      </c>
      <c r="E41" s="179">
        <v>2.9</v>
      </c>
    </row>
    <row r="42" spans="1:5" x14ac:dyDescent="0.2">
      <c r="A42" s="171" t="s">
        <v>696</v>
      </c>
      <c r="B42" s="169">
        <v>230</v>
      </c>
      <c r="C42" s="170">
        <v>4.18</v>
      </c>
      <c r="D42" s="170">
        <v>1830240</v>
      </c>
      <c r="E42" s="179">
        <v>1.77</v>
      </c>
    </row>
    <row r="43" spans="1:5" x14ac:dyDescent="0.2">
      <c r="A43" s="171" t="s">
        <v>697</v>
      </c>
      <c r="B43" s="169">
        <v>145</v>
      </c>
      <c r="C43" s="170">
        <v>2.64</v>
      </c>
      <c r="D43" s="170">
        <v>2201530</v>
      </c>
      <c r="E43" s="179">
        <v>2.13</v>
      </c>
    </row>
    <row r="44" spans="1:5" x14ac:dyDescent="0.2">
      <c r="A44" s="171" t="s">
        <v>698</v>
      </c>
      <c r="B44" s="169">
        <v>92</v>
      </c>
      <c r="C44" s="170">
        <v>1.67</v>
      </c>
      <c r="D44" s="170">
        <v>2291410</v>
      </c>
      <c r="E44" s="179">
        <v>2.2200000000000002</v>
      </c>
    </row>
    <row r="45" spans="1:5" x14ac:dyDescent="0.2">
      <c r="A45" s="171" t="s">
        <v>699</v>
      </c>
      <c r="B45" s="169">
        <v>37</v>
      </c>
      <c r="C45" s="170">
        <v>0.67</v>
      </c>
      <c r="D45" s="170">
        <v>1295090</v>
      </c>
      <c r="E45" s="179">
        <v>1.25</v>
      </c>
    </row>
    <row r="46" spans="1:5" x14ac:dyDescent="0.2">
      <c r="A46" s="171" t="s">
        <v>700</v>
      </c>
      <c r="B46" s="169">
        <v>22</v>
      </c>
      <c r="C46" s="170">
        <v>0.4</v>
      </c>
      <c r="D46" s="170">
        <v>1011480</v>
      </c>
      <c r="E46" s="179">
        <v>0.98</v>
      </c>
    </row>
    <row r="47" spans="1:5" x14ac:dyDescent="0.2">
      <c r="A47" s="171" t="s">
        <v>701</v>
      </c>
      <c r="B47" s="169">
        <v>53</v>
      </c>
      <c r="C47" s="170">
        <v>0.96</v>
      </c>
      <c r="D47" s="170">
        <v>3758220</v>
      </c>
      <c r="E47" s="179">
        <v>3.64</v>
      </c>
    </row>
    <row r="48" spans="1:5" x14ac:dyDescent="0.2">
      <c r="A48" s="171" t="s">
        <v>702</v>
      </c>
      <c r="B48" s="169">
        <v>52</v>
      </c>
      <c r="C48" s="170">
        <v>0.95</v>
      </c>
      <c r="D48" s="170">
        <v>87814130</v>
      </c>
      <c r="E48" s="179">
        <v>85.09</v>
      </c>
    </row>
    <row r="49" spans="1:5" ht="13.5" thickBot="1" x14ac:dyDescent="0.25">
      <c r="A49" s="174" t="s">
        <v>703</v>
      </c>
      <c r="B49" s="175">
        <v>5498</v>
      </c>
      <c r="C49" s="176">
        <v>100</v>
      </c>
      <c r="D49" s="176">
        <v>103200000</v>
      </c>
      <c r="E49" s="180">
        <v>100</v>
      </c>
    </row>
    <row r="53" spans="1:5" ht="13.5" thickBot="1" x14ac:dyDescent="0.25"/>
    <row r="54" spans="1:5" x14ac:dyDescent="0.2">
      <c r="A54" s="302" t="s">
        <v>717</v>
      </c>
      <c r="B54" s="303"/>
      <c r="C54" s="303"/>
      <c r="D54" s="303"/>
      <c r="E54" s="304"/>
    </row>
    <row r="55" spans="1:5" x14ac:dyDescent="0.2">
      <c r="A55" s="184" t="s">
        <v>705</v>
      </c>
      <c r="B55" s="185" t="s">
        <v>690</v>
      </c>
      <c r="C55" s="185" t="s">
        <v>691</v>
      </c>
      <c r="D55" s="185" t="s">
        <v>718</v>
      </c>
      <c r="E55" s="186" t="s">
        <v>719</v>
      </c>
    </row>
    <row r="56" spans="1:5" x14ac:dyDescent="0.2">
      <c r="A56" s="181">
        <v>1</v>
      </c>
      <c r="B56" s="182">
        <v>2</v>
      </c>
      <c r="C56" s="182">
        <v>3</v>
      </c>
      <c r="D56" s="182">
        <v>4</v>
      </c>
      <c r="E56" s="183">
        <v>5</v>
      </c>
    </row>
    <row r="57" spans="1:5" x14ac:dyDescent="0.2">
      <c r="A57" s="171" t="s">
        <v>708</v>
      </c>
      <c r="B57" s="169">
        <v>4867</v>
      </c>
      <c r="C57" s="170">
        <v>88.52</v>
      </c>
      <c r="D57" s="170">
        <v>299790</v>
      </c>
      <c r="E57" s="179">
        <v>2.9</v>
      </c>
    </row>
    <row r="58" spans="1:5" x14ac:dyDescent="0.2">
      <c r="A58" s="171" t="s">
        <v>709</v>
      </c>
      <c r="B58" s="169">
        <v>230</v>
      </c>
      <c r="C58" s="170">
        <v>4.18</v>
      </c>
      <c r="D58" s="170">
        <v>183024</v>
      </c>
      <c r="E58" s="179">
        <v>1.77</v>
      </c>
    </row>
    <row r="59" spans="1:5" x14ac:dyDescent="0.2">
      <c r="A59" s="171" t="s">
        <v>710</v>
      </c>
      <c r="B59" s="169">
        <v>145</v>
      </c>
      <c r="C59" s="170">
        <v>2.64</v>
      </c>
      <c r="D59" s="170">
        <v>220153</v>
      </c>
      <c r="E59" s="179">
        <v>2.13</v>
      </c>
    </row>
    <row r="60" spans="1:5" x14ac:dyDescent="0.2">
      <c r="A60" s="171" t="s">
        <v>711</v>
      </c>
      <c r="B60" s="169">
        <v>92</v>
      </c>
      <c r="C60" s="170">
        <v>1.67</v>
      </c>
      <c r="D60" s="170">
        <v>229141</v>
      </c>
      <c r="E60" s="179">
        <v>2.2200000000000002</v>
      </c>
    </row>
    <row r="61" spans="1:5" x14ac:dyDescent="0.2">
      <c r="A61" s="171" t="s">
        <v>712</v>
      </c>
      <c r="B61" s="169">
        <v>37</v>
      </c>
      <c r="C61" s="170">
        <v>0.67</v>
      </c>
      <c r="D61" s="170">
        <v>129509</v>
      </c>
      <c r="E61" s="179">
        <v>1.25</v>
      </c>
    </row>
    <row r="62" spans="1:5" x14ac:dyDescent="0.2">
      <c r="A62" s="171" t="s">
        <v>713</v>
      </c>
      <c r="B62" s="169">
        <v>22</v>
      </c>
      <c r="C62" s="170">
        <v>0.4</v>
      </c>
      <c r="D62" s="170">
        <v>101148</v>
      </c>
      <c r="E62" s="179">
        <v>0.98</v>
      </c>
    </row>
    <row r="63" spans="1:5" x14ac:dyDescent="0.2">
      <c r="A63" s="171" t="s">
        <v>714</v>
      </c>
      <c r="B63" s="169">
        <v>53</v>
      </c>
      <c r="C63" s="170">
        <v>0.96</v>
      </c>
      <c r="D63" s="170">
        <v>375822</v>
      </c>
      <c r="E63" s="179">
        <v>3.64</v>
      </c>
    </row>
    <row r="64" spans="1:5" x14ac:dyDescent="0.2">
      <c r="A64" s="171" t="s">
        <v>715</v>
      </c>
      <c r="B64" s="169">
        <v>52</v>
      </c>
      <c r="C64" s="170">
        <v>0.95</v>
      </c>
      <c r="D64" s="170">
        <v>8781413</v>
      </c>
      <c r="E64" s="179">
        <v>85.09</v>
      </c>
    </row>
    <row r="65" spans="1:5" ht="13.5" thickBot="1" x14ac:dyDescent="0.25">
      <c r="A65" s="174" t="s">
        <v>703</v>
      </c>
      <c r="B65" s="175">
        <v>5498</v>
      </c>
      <c r="C65" s="176">
        <v>100</v>
      </c>
      <c r="D65" s="176">
        <v>10320000</v>
      </c>
      <c r="E65" s="180">
        <v>100</v>
      </c>
    </row>
  </sheetData>
  <mergeCells count="6">
    <mergeCell ref="A54:E54"/>
    <mergeCell ref="A1:E2"/>
    <mergeCell ref="A3:E3"/>
    <mergeCell ref="A4:E4"/>
    <mergeCell ref="A21:E21"/>
    <mergeCell ref="A37:E3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selection sqref="A1:M40"/>
    </sheetView>
  </sheetViews>
  <sheetFormatPr defaultRowHeight="12.75" x14ac:dyDescent="0.2"/>
  <cols>
    <col min="1" max="1" width="6.5" bestFit="1" customWidth="1"/>
    <col min="2" max="2" width="25.5" bestFit="1" customWidth="1"/>
    <col min="3" max="3" width="39.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60" customFormat="1" x14ac:dyDescent="0.2">
      <c r="A1" s="187" t="s">
        <v>263</v>
      </c>
      <c r="B1" s="188" t="s">
        <v>720</v>
      </c>
      <c r="C1" s="188"/>
      <c r="D1" s="188"/>
      <c r="E1" s="188"/>
      <c r="F1" s="188"/>
      <c r="G1" s="188"/>
      <c r="H1" s="188"/>
      <c r="I1" s="188"/>
      <c r="J1" s="188"/>
      <c r="K1" s="188"/>
      <c r="L1" s="188"/>
      <c r="M1" s="189"/>
    </row>
    <row r="2" spans="1:13" s="60" customFormat="1" x14ac:dyDescent="0.2">
      <c r="A2" s="187" t="s">
        <v>290</v>
      </c>
      <c r="B2" s="188" t="s">
        <v>291</v>
      </c>
      <c r="C2" s="188" t="s">
        <v>292</v>
      </c>
      <c r="D2" s="188" t="s">
        <v>293</v>
      </c>
      <c r="E2" s="188" t="s">
        <v>294</v>
      </c>
      <c r="F2" s="188" t="s">
        <v>295</v>
      </c>
      <c r="G2" s="188" t="s">
        <v>296</v>
      </c>
      <c r="H2" s="188" t="s">
        <v>297</v>
      </c>
      <c r="I2" s="188" t="s">
        <v>298</v>
      </c>
      <c r="J2" s="188" t="s">
        <v>720</v>
      </c>
      <c r="K2" s="188" t="s">
        <v>721</v>
      </c>
      <c r="L2" s="188"/>
      <c r="M2" s="189"/>
    </row>
    <row r="3" spans="1:13" x14ac:dyDescent="0.2">
      <c r="A3" s="190">
        <v>1</v>
      </c>
      <c r="B3" s="191" t="s">
        <v>257</v>
      </c>
      <c r="C3" s="192" t="s">
        <v>256</v>
      </c>
      <c r="D3" s="193">
        <v>449648</v>
      </c>
      <c r="E3" s="193">
        <v>0</v>
      </c>
      <c r="F3" s="193">
        <v>449648</v>
      </c>
      <c r="G3" s="194">
        <v>4.3571</v>
      </c>
      <c r="H3" s="195">
        <v>4496480</v>
      </c>
      <c r="I3" s="193">
        <v>0</v>
      </c>
      <c r="J3" s="192">
        <v>201415</v>
      </c>
      <c r="K3" s="191" t="s">
        <v>722</v>
      </c>
      <c r="L3" s="192"/>
      <c r="M3" s="196"/>
    </row>
    <row r="4" spans="1:13" x14ac:dyDescent="0.2">
      <c r="A4" s="190">
        <v>2</v>
      </c>
      <c r="B4" s="191" t="s">
        <v>300</v>
      </c>
      <c r="C4" s="192" t="s">
        <v>301</v>
      </c>
      <c r="D4" s="193">
        <v>69973</v>
      </c>
      <c r="E4" s="193">
        <v>0</v>
      </c>
      <c r="F4" s="193">
        <v>69973</v>
      </c>
      <c r="G4" s="194">
        <v>0.67800000000000005</v>
      </c>
      <c r="H4" s="195">
        <v>699730</v>
      </c>
      <c r="I4" s="193">
        <v>0</v>
      </c>
      <c r="J4" s="192">
        <v>69973</v>
      </c>
      <c r="K4" s="191" t="s">
        <v>723</v>
      </c>
      <c r="L4" s="192"/>
      <c r="M4" s="196"/>
    </row>
    <row r="5" spans="1:13" x14ac:dyDescent="0.2">
      <c r="A5" s="190">
        <v>3</v>
      </c>
      <c r="B5" s="191" t="s">
        <v>307</v>
      </c>
      <c r="C5" s="192" t="s">
        <v>308</v>
      </c>
      <c r="D5" s="193">
        <v>39378</v>
      </c>
      <c r="E5" s="193">
        <v>0</v>
      </c>
      <c r="F5" s="193">
        <v>39378</v>
      </c>
      <c r="G5" s="194">
        <v>0.38159999999999999</v>
      </c>
      <c r="H5" s="195">
        <v>393780</v>
      </c>
      <c r="I5" s="193">
        <v>0</v>
      </c>
      <c r="J5" s="192">
        <v>39378</v>
      </c>
      <c r="K5" s="191" t="s">
        <v>724</v>
      </c>
      <c r="L5" s="192"/>
      <c r="M5" s="196"/>
    </row>
    <row r="6" spans="1:13" x14ac:dyDescent="0.2">
      <c r="A6" s="190">
        <v>4</v>
      </c>
      <c r="B6" s="191" t="s">
        <v>491</v>
      </c>
      <c r="C6" s="192" t="s">
        <v>492</v>
      </c>
      <c r="D6" s="193">
        <v>26464</v>
      </c>
      <c r="E6" s="193">
        <v>0</v>
      </c>
      <c r="F6" s="193">
        <v>26464</v>
      </c>
      <c r="G6" s="194">
        <v>0.25640000000000002</v>
      </c>
      <c r="H6" s="195">
        <v>264640</v>
      </c>
      <c r="I6" s="193">
        <v>0</v>
      </c>
      <c r="J6" s="192">
        <v>26464</v>
      </c>
      <c r="K6" s="191" t="s">
        <v>725</v>
      </c>
      <c r="L6" s="192"/>
      <c r="M6" s="196"/>
    </row>
    <row r="7" spans="1:13" x14ac:dyDescent="0.2">
      <c r="A7" s="190">
        <v>5</v>
      </c>
      <c r="B7" s="191" t="s">
        <v>315</v>
      </c>
      <c r="C7" s="192" t="s">
        <v>316</v>
      </c>
      <c r="D7" s="193">
        <v>10000</v>
      </c>
      <c r="E7" s="193">
        <v>0</v>
      </c>
      <c r="F7" s="193">
        <v>10000</v>
      </c>
      <c r="G7" s="194">
        <v>9.69E-2</v>
      </c>
      <c r="H7" s="195">
        <v>100000</v>
      </c>
      <c r="I7" s="193">
        <v>0</v>
      </c>
      <c r="J7" s="192">
        <v>10000</v>
      </c>
      <c r="K7" s="191" t="s">
        <v>726</v>
      </c>
      <c r="L7" s="192"/>
      <c r="M7" s="196"/>
    </row>
    <row r="8" spans="1:13" x14ac:dyDescent="0.2">
      <c r="A8" s="190">
        <v>6</v>
      </c>
      <c r="B8" s="191" t="s">
        <v>727</v>
      </c>
      <c r="C8" s="192" t="s">
        <v>728</v>
      </c>
      <c r="D8" s="193">
        <v>7039</v>
      </c>
      <c r="E8" s="193">
        <v>0</v>
      </c>
      <c r="F8" s="193">
        <v>7039</v>
      </c>
      <c r="G8" s="194">
        <v>6.8199999999999997E-2</v>
      </c>
      <c r="H8" s="195">
        <v>70390</v>
      </c>
      <c r="I8" s="193">
        <v>0</v>
      </c>
      <c r="J8" s="192">
        <v>7039</v>
      </c>
      <c r="K8" s="191" t="s">
        <v>729</v>
      </c>
      <c r="L8" s="192"/>
      <c r="M8" s="196"/>
    </row>
    <row r="9" spans="1:13" x14ac:dyDescent="0.2">
      <c r="A9" s="190">
        <v>7</v>
      </c>
      <c r="B9" s="191" t="s">
        <v>730</v>
      </c>
      <c r="C9" s="192" t="s">
        <v>731</v>
      </c>
      <c r="D9" s="193">
        <v>2800</v>
      </c>
      <c r="E9" s="193">
        <v>0</v>
      </c>
      <c r="F9" s="193">
        <v>2800</v>
      </c>
      <c r="G9" s="194">
        <v>2.7099999999999999E-2</v>
      </c>
      <c r="H9" s="195">
        <v>28000</v>
      </c>
      <c r="I9" s="193">
        <v>0</v>
      </c>
      <c r="J9" s="192">
        <v>2800</v>
      </c>
      <c r="K9" s="191" t="s">
        <v>732</v>
      </c>
      <c r="L9" s="192"/>
      <c r="M9" s="196"/>
    </row>
    <row r="10" spans="1:13" x14ac:dyDescent="0.2">
      <c r="A10" s="190">
        <v>8</v>
      </c>
      <c r="B10" s="191" t="s">
        <v>733</v>
      </c>
      <c r="C10" s="192" t="s">
        <v>734</v>
      </c>
      <c r="D10" s="193">
        <v>2400</v>
      </c>
      <c r="E10" s="193">
        <v>0</v>
      </c>
      <c r="F10" s="193">
        <v>2400</v>
      </c>
      <c r="G10" s="194">
        <v>2.3300000000000001E-2</v>
      </c>
      <c r="H10" s="195">
        <v>24000</v>
      </c>
      <c r="I10" s="193">
        <v>0</v>
      </c>
      <c r="J10" s="192">
        <v>2400</v>
      </c>
      <c r="K10" s="191" t="s">
        <v>735</v>
      </c>
      <c r="L10" s="192"/>
      <c r="M10" s="196"/>
    </row>
    <row r="11" spans="1:13" x14ac:dyDescent="0.2">
      <c r="A11" s="190">
        <v>9</v>
      </c>
      <c r="B11" s="191" t="s">
        <v>736</v>
      </c>
      <c r="C11" s="192" t="s">
        <v>737</v>
      </c>
      <c r="D11" s="193">
        <v>2400</v>
      </c>
      <c r="E11" s="193">
        <v>0</v>
      </c>
      <c r="F11" s="193">
        <v>2400</v>
      </c>
      <c r="G11" s="194">
        <v>2.3300000000000001E-2</v>
      </c>
      <c r="H11" s="195">
        <v>24000</v>
      </c>
      <c r="I11" s="193">
        <v>0</v>
      </c>
      <c r="J11" s="192">
        <v>2400</v>
      </c>
      <c r="K11" s="191" t="s">
        <v>738</v>
      </c>
      <c r="L11" s="192"/>
      <c r="M11" s="196"/>
    </row>
    <row r="12" spans="1:13" x14ac:dyDescent="0.2">
      <c r="A12" s="190">
        <v>10</v>
      </c>
      <c r="B12" s="191" t="s">
        <v>739</v>
      </c>
      <c r="C12" s="192" t="s">
        <v>740</v>
      </c>
      <c r="D12" s="193">
        <v>2400</v>
      </c>
      <c r="E12" s="193">
        <v>0</v>
      </c>
      <c r="F12" s="193">
        <v>2400</v>
      </c>
      <c r="G12" s="194">
        <v>2.3300000000000001E-2</v>
      </c>
      <c r="H12" s="195">
        <v>24000</v>
      </c>
      <c r="I12" s="193">
        <v>0</v>
      </c>
      <c r="J12" s="192">
        <v>2400</v>
      </c>
      <c r="K12" s="191" t="s">
        <v>741</v>
      </c>
      <c r="L12" s="192"/>
      <c r="M12" s="196"/>
    </row>
    <row r="13" spans="1:13" x14ac:dyDescent="0.2">
      <c r="A13" s="190">
        <v>11</v>
      </c>
      <c r="B13" s="191" t="s">
        <v>742</v>
      </c>
      <c r="C13" s="192" t="s">
        <v>743</v>
      </c>
      <c r="D13" s="193">
        <v>1770</v>
      </c>
      <c r="E13" s="193">
        <v>0</v>
      </c>
      <c r="F13" s="193">
        <v>1770</v>
      </c>
      <c r="G13" s="194">
        <v>1.72E-2</v>
      </c>
      <c r="H13" s="195">
        <v>17700</v>
      </c>
      <c r="I13" s="193">
        <v>0</v>
      </c>
      <c r="J13" s="192">
        <v>1770</v>
      </c>
      <c r="K13" s="191" t="s">
        <v>744</v>
      </c>
      <c r="L13" s="192"/>
      <c r="M13" s="196"/>
    </row>
    <row r="14" spans="1:13" x14ac:dyDescent="0.2">
      <c r="A14" s="190">
        <v>12</v>
      </c>
      <c r="B14" s="191" t="s">
        <v>745</v>
      </c>
      <c r="C14" s="192" t="s">
        <v>746</v>
      </c>
      <c r="D14" s="193">
        <v>1917</v>
      </c>
      <c r="E14" s="193">
        <v>0</v>
      </c>
      <c r="F14" s="193">
        <v>1917</v>
      </c>
      <c r="G14" s="194">
        <v>1.8599999999999998E-2</v>
      </c>
      <c r="H14" s="195">
        <v>19170</v>
      </c>
      <c r="I14" s="193">
        <v>0</v>
      </c>
      <c r="J14" s="192">
        <v>1679</v>
      </c>
      <c r="K14" s="191" t="s">
        <v>747</v>
      </c>
      <c r="L14" s="192"/>
      <c r="M14" s="196"/>
    </row>
    <row r="15" spans="1:13" x14ac:dyDescent="0.2">
      <c r="A15" s="190">
        <v>13</v>
      </c>
      <c r="B15" s="191" t="s">
        <v>748</v>
      </c>
      <c r="C15" s="192" t="s">
        <v>749</v>
      </c>
      <c r="D15" s="193">
        <v>1400</v>
      </c>
      <c r="E15" s="193">
        <v>0</v>
      </c>
      <c r="F15" s="193">
        <v>1400</v>
      </c>
      <c r="G15" s="194">
        <v>1.3599999999999999E-2</v>
      </c>
      <c r="H15" s="195">
        <v>14000</v>
      </c>
      <c r="I15" s="193">
        <v>0</v>
      </c>
      <c r="J15" s="192">
        <v>1400</v>
      </c>
      <c r="K15" s="191" t="s">
        <v>750</v>
      </c>
      <c r="L15" s="192"/>
      <c r="M15" s="196"/>
    </row>
    <row r="16" spans="1:13" x14ac:dyDescent="0.2">
      <c r="A16" s="190">
        <v>14</v>
      </c>
      <c r="B16" s="191" t="s">
        <v>751</v>
      </c>
      <c r="C16" s="192" t="s">
        <v>752</v>
      </c>
      <c r="D16" s="193">
        <v>1400</v>
      </c>
      <c r="E16" s="193">
        <v>0</v>
      </c>
      <c r="F16" s="193">
        <v>1400</v>
      </c>
      <c r="G16" s="194">
        <v>1.3599999999999999E-2</v>
      </c>
      <c r="H16" s="195">
        <v>14000</v>
      </c>
      <c r="I16" s="193">
        <v>0</v>
      </c>
      <c r="J16" s="192">
        <v>1400</v>
      </c>
      <c r="K16" s="191" t="s">
        <v>753</v>
      </c>
      <c r="L16" s="192"/>
      <c r="M16" s="196"/>
    </row>
    <row r="17" spans="1:13" x14ac:dyDescent="0.2">
      <c r="A17" s="190">
        <v>15</v>
      </c>
      <c r="B17" s="191" t="s">
        <v>754</v>
      </c>
      <c r="C17" s="192" t="s">
        <v>755</v>
      </c>
      <c r="D17" s="193">
        <v>1057</v>
      </c>
      <c r="E17" s="193">
        <v>0</v>
      </c>
      <c r="F17" s="193">
        <v>1057</v>
      </c>
      <c r="G17" s="194">
        <v>1.0200000000000001E-2</v>
      </c>
      <c r="H17" s="195">
        <v>10570</v>
      </c>
      <c r="I17" s="193">
        <v>0</v>
      </c>
      <c r="J17" s="192">
        <v>1000</v>
      </c>
      <c r="K17" s="191" t="s">
        <v>756</v>
      </c>
      <c r="L17" s="192"/>
      <c r="M17" s="196"/>
    </row>
    <row r="18" spans="1:13" x14ac:dyDescent="0.2">
      <c r="A18" s="190">
        <v>16</v>
      </c>
      <c r="B18" s="191" t="s">
        <v>757</v>
      </c>
      <c r="C18" s="192" t="s">
        <v>758</v>
      </c>
      <c r="D18" s="193">
        <v>1000</v>
      </c>
      <c r="E18" s="193">
        <v>0</v>
      </c>
      <c r="F18" s="193">
        <v>1000</v>
      </c>
      <c r="G18" s="194">
        <v>9.7000000000000003E-3</v>
      </c>
      <c r="H18" s="195">
        <v>10000</v>
      </c>
      <c r="I18" s="193">
        <v>0</v>
      </c>
      <c r="J18" s="192">
        <v>1000</v>
      </c>
      <c r="K18" s="191" t="s">
        <v>759</v>
      </c>
      <c r="L18" s="192"/>
      <c r="M18" s="196"/>
    </row>
    <row r="19" spans="1:13" x14ac:dyDescent="0.2">
      <c r="A19" s="190">
        <v>17</v>
      </c>
      <c r="B19" s="191" t="s">
        <v>760</v>
      </c>
      <c r="C19" s="192" t="s">
        <v>761</v>
      </c>
      <c r="D19" s="193">
        <v>1000</v>
      </c>
      <c r="E19" s="193">
        <v>0</v>
      </c>
      <c r="F19" s="193">
        <v>1000</v>
      </c>
      <c r="G19" s="194">
        <v>9.7000000000000003E-3</v>
      </c>
      <c r="H19" s="195">
        <v>10000</v>
      </c>
      <c r="I19" s="193">
        <v>0</v>
      </c>
      <c r="J19" s="192">
        <v>1000</v>
      </c>
      <c r="K19" s="191" t="s">
        <v>762</v>
      </c>
      <c r="L19" s="192"/>
      <c r="M19" s="196"/>
    </row>
    <row r="20" spans="1:13" x14ac:dyDescent="0.2">
      <c r="A20" s="190">
        <v>18</v>
      </c>
      <c r="B20" s="191" t="s">
        <v>763</v>
      </c>
      <c r="C20" s="192" t="s">
        <v>764</v>
      </c>
      <c r="D20" s="193">
        <v>1300</v>
      </c>
      <c r="E20" s="193">
        <v>0</v>
      </c>
      <c r="F20" s="193">
        <v>1300</v>
      </c>
      <c r="G20" s="194">
        <v>1.26E-2</v>
      </c>
      <c r="H20" s="195">
        <v>13000</v>
      </c>
      <c r="I20" s="193">
        <v>0</v>
      </c>
      <c r="J20" s="192">
        <v>500</v>
      </c>
      <c r="K20" s="191" t="s">
        <v>765</v>
      </c>
      <c r="L20" s="192"/>
      <c r="M20" s="196"/>
    </row>
    <row r="21" spans="1:13" x14ac:dyDescent="0.2">
      <c r="A21" s="190">
        <v>19</v>
      </c>
      <c r="B21" s="191" t="s">
        <v>766</v>
      </c>
      <c r="C21" s="192" t="s">
        <v>767</v>
      </c>
      <c r="D21" s="193">
        <v>200</v>
      </c>
      <c r="E21" s="193">
        <v>0</v>
      </c>
      <c r="F21" s="193">
        <v>200</v>
      </c>
      <c r="G21" s="194">
        <v>1.9E-3</v>
      </c>
      <c r="H21" s="195">
        <v>2000</v>
      </c>
      <c r="I21" s="193">
        <v>0</v>
      </c>
      <c r="J21" s="192">
        <v>200</v>
      </c>
      <c r="K21" s="191" t="s">
        <v>768</v>
      </c>
      <c r="L21" s="192"/>
      <c r="M21" s="196"/>
    </row>
    <row r="22" spans="1:13" x14ac:dyDescent="0.2">
      <c r="A22" s="190">
        <v>20</v>
      </c>
      <c r="B22" s="191" t="s">
        <v>769</v>
      </c>
      <c r="C22" s="192" t="s">
        <v>770</v>
      </c>
      <c r="D22" s="193">
        <v>282</v>
      </c>
      <c r="E22" s="193">
        <v>0</v>
      </c>
      <c r="F22" s="193">
        <v>282</v>
      </c>
      <c r="G22" s="194">
        <v>2.7000000000000001E-3</v>
      </c>
      <c r="H22" s="195">
        <v>2820</v>
      </c>
      <c r="I22" s="193">
        <v>0</v>
      </c>
      <c r="J22" s="192">
        <v>182</v>
      </c>
      <c r="K22" s="191" t="s">
        <v>771</v>
      </c>
      <c r="L22" s="192"/>
      <c r="M22" s="196"/>
    </row>
    <row r="23" spans="1:13" x14ac:dyDescent="0.2">
      <c r="A23" s="190">
        <v>21</v>
      </c>
      <c r="B23" s="191" t="s">
        <v>772</v>
      </c>
      <c r="C23" s="192" t="s">
        <v>773</v>
      </c>
      <c r="D23" s="193">
        <v>220</v>
      </c>
      <c r="E23" s="193">
        <v>0</v>
      </c>
      <c r="F23" s="193">
        <v>220</v>
      </c>
      <c r="G23" s="194">
        <v>2.0999999999999999E-3</v>
      </c>
      <c r="H23" s="195">
        <v>2200</v>
      </c>
      <c r="I23" s="193">
        <v>0</v>
      </c>
      <c r="J23" s="192">
        <v>120</v>
      </c>
      <c r="K23" s="191" t="s">
        <v>774</v>
      </c>
      <c r="L23" s="192"/>
      <c r="M23" s="196"/>
    </row>
    <row r="24" spans="1:13" x14ac:dyDescent="0.2">
      <c r="A24" s="190">
        <v>22</v>
      </c>
      <c r="B24" s="191" t="s">
        <v>775</v>
      </c>
      <c r="C24" s="192" t="s">
        <v>776</v>
      </c>
      <c r="D24" s="193">
        <v>211</v>
      </c>
      <c r="E24" s="193">
        <v>0</v>
      </c>
      <c r="F24" s="193">
        <v>211</v>
      </c>
      <c r="G24" s="194">
        <v>2E-3</v>
      </c>
      <c r="H24" s="195">
        <v>2110</v>
      </c>
      <c r="I24" s="193">
        <v>0</v>
      </c>
      <c r="J24" s="192">
        <v>111</v>
      </c>
      <c r="K24" s="191" t="s">
        <v>777</v>
      </c>
      <c r="L24" s="192"/>
      <c r="M24" s="196"/>
    </row>
    <row r="25" spans="1:13" x14ac:dyDescent="0.2">
      <c r="A25" s="190">
        <v>23</v>
      </c>
      <c r="B25" s="191" t="s">
        <v>778</v>
      </c>
      <c r="C25" s="192" t="s">
        <v>779</v>
      </c>
      <c r="D25" s="193">
        <v>100</v>
      </c>
      <c r="E25" s="193">
        <v>0</v>
      </c>
      <c r="F25" s="193">
        <v>100</v>
      </c>
      <c r="G25" s="194">
        <v>1E-3</v>
      </c>
      <c r="H25" s="195">
        <v>1000</v>
      </c>
      <c r="I25" s="193">
        <v>0</v>
      </c>
      <c r="J25" s="192">
        <v>100</v>
      </c>
      <c r="K25" s="191" t="s">
        <v>780</v>
      </c>
      <c r="L25" s="192"/>
      <c r="M25" s="196"/>
    </row>
    <row r="26" spans="1:13" x14ac:dyDescent="0.2">
      <c r="A26" s="190">
        <v>24</v>
      </c>
      <c r="B26" s="191" t="s">
        <v>781</v>
      </c>
      <c r="C26" s="192" t="s">
        <v>782</v>
      </c>
      <c r="D26" s="193">
        <v>100</v>
      </c>
      <c r="E26" s="193">
        <v>0</v>
      </c>
      <c r="F26" s="193">
        <v>100</v>
      </c>
      <c r="G26" s="194">
        <v>1E-3</v>
      </c>
      <c r="H26" s="195">
        <v>1000</v>
      </c>
      <c r="I26" s="193">
        <v>0</v>
      </c>
      <c r="J26" s="192">
        <v>100</v>
      </c>
      <c r="K26" s="191" t="s">
        <v>783</v>
      </c>
      <c r="L26" s="192"/>
      <c r="M26" s="196"/>
    </row>
    <row r="27" spans="1:13" x14ac:dyDescent="0.2">
      <c r="A27" s="190">
        <v>25</v>
      </c>
      <c r="B27" s="191" t="s">
        <v>784</v>
      </c>
      <c r="C27" s="192" t="s">
        <v>785</v>
      </c>
      <c r="D27" s="193">
        <v>11336</v>
      </c>
      <c r="E27" s="193">
        <v>0</v>
      </c>
      <c r="F27" s="193">
        <v>11336</v>
      </c>
      <c r="G27" s="194">
        <v>0.10979999999999999</v>
      </c>
      <c r="H27" s="195">
        <v>113360</v>
      </c>
      <c r="I27" s="193">
        <v>0</v>
      </c>
      <c r="J27" s="192">
        <v>80</v>
      </c>
      <c r="K27" s="191" t="s">
        <v>786</v>
      </c>
      <c r="L27" s="192"/>
      <c r="M27" s="196"/>
    </row>
    <row r="28" spans="1:13" x14ac:dyDescent="0.2">
      <c r="A28" s="190">
        <v>26</v>
      </c>
      <c r="B28" s="191" t="s">
        <v>787</v>
      </c>
      <c r="C28" s="192" t="s">
        <v>788</v>
      </c>
      <c r="D28" s="193">
        <v>80</v>
      </c>
      <c r="E28" s="193">
        <v>0</v>
      </c>
      <c r="F28" s="193">
        <v>80</v>
      </c>
      <c r="G28" s="194">
        <v>8.0000000000000004E-4</v>
      </c>
      <c r="H28" s="195">
        <v>800</v>
      </c>
      <c r="I28" s="193">
        <v>0</v>
      </c>
      <c r="J28" s="192">
        <v>80</v>
      </c>
      <c r="K28" s="191" t="s">
        <v>789</v>
      </c>
      <c r="L28" s="192"/>
      <c r="M28" s="196"/>
    </row>
    <row r="29" spans="1:13" x14ac:dyDescent="0.2">
      <c r="A29" s="190">
        <v>27</v>
      </c>
      <c r="B29" s="191" t="s">
        <v>790</v>
      </c>
      <c r="C29" s="192" t="s">
        <v>791</v>
      </c>
      <c r="D29" s="193">
        <v>50</v>
      </c>
      <c r="E29" s="193">
        <v>0</v>
      </c>
      <c r="F29" s="193">
        <v>50</v>
      </c>
      <c r="G29" s="194">
        <v>5.0000000000000001E-4</v>
      </c>
      <c r="H29" s="195">
        <v>500</v>
      </c>
      <c r="I29" s="193">
        <v>0</v>
      </c>
      <c r="J29" s="192">
        <v>50</v>
      </c>
      <c r="K29" s="191" t="s">
        <v>792</v>
      </c>
      <c r="L29" s="192"/>
      <c r="M29" s="196"/>
    </row>
    <row r="30" spans="1:13" x14ac:dyDescent="0.2">
      <c r="A30" s="190">
        <v>28</v>
      </c>
      <c r="B30" s="191" t="s">
        <v>793</v>
      </c>
      <c r="C30" s="192" t="s">
        <v>794</v>
      </c>
      <c r="D30" s="193">
        <v>50</v>
      </c>
      <c r="E30" s="193">
        <v>0</v>
      </c>
      <c r="F30" s="193">
        <v>50</v>
      </c>
      <c r="G30" s="194">
        <v>5.0000000000000001E-4</v>
      </c>
      <c r="H30" s="195">
        <v>500</v>
      </c>
      <c r="I30" s="193">
        <v>0</v>
      </c>
      <c r="J30" s="192">
        <v>50</v>
      </c>
      <c r="K30" s="191" t="s">
        <v>795</v>
      </c>
      <c r="L30" s="192"/>
      <c r="M30" s="196"/>
    </row>
    <row r="31" spans="1:13" x14ac:dyDescent="0.2">
      <c r="A31" s="190">
        <v>29</v>
      </c>
      <c r="B31" s="191" t="s">
        <v>626</v>
      </c>
      <c r="C31" s="192" t="s">
        <v>627</v>
      </c>
      <c r="D31" s="193">
        <v>50</v>
      </c>
      <c r="E31" s="193">
        <v>0</v>
      </c>
      <c r="F31" s="193">
        <v>50</v>
      </c>
      <c r="G31" s="194">
        <v>5.0000000000000001E-4</v>
      </c>
      <c r="H31" s="195">
        <v>500</v>
      </c>
      <c r="I31" s="193">
        <v>0</v>
      </c>
      <c r="J31" s="192">
        <v>50</v>
      </c>
      <c r="K31" s="191" t="s">
        <v>796</v>
      </c>
      <c r="L31" s="192"/>
      <c r="M31" s="196"/>
    </row>
    <row r="32" spans="1:13" x14ac:dyDescent="0.2">
      <c r="A32" s="190">
        <v>30</v>
      </c>
      <c r="B32" s="191" t="s">
        <v>797</v>
      </c>
      <c r="C32" s="192" t="s">
        <v>798</v>
      </c>
      <c r="D32" s="193">
        <v>30</v>
      </c>
      <c r="E32" s="193">
        <v>0</v>
      </c>
      <c r="F32" s="193">
        <v>30</v>
      </c>
      <c r="G32" s="194">
        <v>2.9999999999999997E-4</v>
      </c>
      <c r="H32" s="195">
        <v>300</v>
      </c>
      <c r="I32" s="193">
        <v>0</v>
      </c>
      <c r="J32" s="192">
        <v>30</v>
      </c>
      <c r="K32" s="191" t="s">
        <v>799</v>
      </c>
      <c r="L32" s="192"/>
      <c r="M32" s="196"/>
    </row>
    <row r="33" spans="1:13" x14ac:dyDescent="0.2">
      <c r="A33" s="190">
        <v>31</v>
      </c>
      <c r="B33" s="191" t="s">
        <v>800</v>
      </c>
      <c r="C33" s="192" t="s">
        <v>801</v>
      </c>
      <c r="D33" s="193">
        <v>20</v>
      </c>
      <c r="E33" s="193">
        <v>0</v>
      </c>
      <c r="F33" s="193">
        <v>20</v>
      </c>
      <c r="G33" s="194">
        <v>2.0000000000000001E-4</v>
      </c>
      <c r="H33" s="195">
        <v>200</v>
      </c>
      <c r="I33" s="193">
        <v>0</v>
      </c>
      <c r="J33" s="192">
        <v>20</v>
      </c>
      <c r="K33" s="191" t="s">
        <v>802</v>
      </c>
      <c r="L33" s="192"/>
      <c r="M33" s="196"/>
    </row>
    <row r="34" spans="1:13" x14ac:dyDescent="0.2">
      <c r="A34" s="190">
        <v>32</v>
      </c>
      <c r="B34" s="191" t="s">
        <v>803</v>
      </c>
      <c r="C34" s="192" t="s">
        <v>804</v>
      </c>
      <c r="D34" s="193">
        <v>1600</v>
      </c>
      <c r="E34" s="193">
        <v>0</v>
      </c>
      <c r="F34" s="193">
        <v>1600</v>
      </c>
      <c r="G34" s="194">
        <v>1.55E-2</v>
      </c>
      <c r="H34" s="195">
        <v>16000</v>
      </c>
      <c r="I34" s="193">
        <v>0</v>
      </c>
      <c r="J34" s="192">
        <v>14</v>
      </c>
      <c r="K34" s="191" t="s">
        <v>805</v>
      </c>
      <c r="L34" s="192"/>
      <c r="M34" s="196"/>
    </row>
    <row r="35" spans="1:13" x14ac:dyDescent="0.2">
      <c r="A35" s="190">
        <v>33</v>
      </c>
      <c r="B35" s="191" t="s">
        <v>806</v>
      </c>
      <c r="C35" s="192" t="s">
        <v>807</v>
      </c>
      <c r="D35" s="193">
        <v>25</v>
      </c>
      <c r="E35" s="193">
        <v>0</v>
      </c>
      <c r="F35" s="193">
        <v>25</v>
      </c>
      <c r="G35" s="194">
        <v>2.0000000000000001E-4</v>
      </c>
      <c r="H35" s="195">
        <v>250</v>
      </c>
      <c r="I35" s="193">
        <v>0</v>
      </c>
      <c r="J35" s="192">
        <v>11</v>
      </c>
      <c r="K35" s="191" t="s">
        <v>808</v>
      </c>
      <c r="L35" s="192"/>
      <c r="M35" s="196"/>
    </row>
    <row r="36" spans="1:13" x14ac:dyDescent="0.2">
      <c r="A36" s="190">
        <v>34</v>
      </c>
      <c r="B36" s="191" t="s">
        <v>809</v>
      </c>
      <c r="C36" s="192" t="s">
        <v>810</v>
      </c>
      <c r="D36" s="193">
        <v>11</v>
      </c>
      <c r="E36" s="193">
        <v>0</v>
      </c>
      <c r="F36" s="193">
        <v>11</v>
      </c>
      <c r="G36" s="194">
        <v>1E-4</v>
      </c>
      <c r="H36" s="195">
        <v>110</v>
      </c>
      <c r="I36" s="193">
        <v>0</v>
      </c>
      <c r="J36" s="192">
        <v>3</v>
      </c>
      <c r="K36" s="191" t="s">
        <v>811</v>
      </c>
      <c r="L36" s="192"/>
      <c r="M36" s="196"/>
    </row>
    <row r="37" spans="1:13" x14ac:dyDescent="0.2">
      <c r="A37" s="190">
        <v>35</v>
      </c>
      <c r="B37" s="191" t="s">
        <v>812</v>
      </c>
      <c r="C37" s="192" t="s">
        <v>813</v>
      </c>
      <c r="D37" s="193">
        <v>3</v>
      </c>
      <c r="E37" s="193">
        <v>0</v>
      </c>
      <c r="F37" s="193">
        <v>3</v>
      </c>
      <c r="G37" s="194">
        <v>0</v>
      </c>
      <c r="H37" s="195">
        <v>30</v>
      </c>
      <c r="I37" s="193">
        <v>0</v>
      </c>
      <c r="J37" s="192">
        <v>3</v>
      </c>
      <c r="K37" s="191" t="s">
        <v>814</v>
      </c>
      <c r="L37" s="192"/>
      <c r="M37" s="196"/>
    </row>
    <row r="38" spans="1:13" x14ac:dyDescent="0.2">
      <c r="A38" s="190">
        <v>36</v>
      </c>
      <c r="B38" s="191" t="s">
        <v>815</v>
      </c>
      <c r="C38" s="192" t="s">
        <v>816</v>
      </c>
      <c r="D38" s="193">
        <v>1</v>
      </c>
      <c r="E38" s="193">
        <v>0</v>
      </c>
      <c r="F38" s="193">
        <v>1</v>
      </c>
      <c r="G38" s="194">
        <v>0</v>
      </c>
      <c r="H38" s="195">
        <v>10</v>
      </c>
      <c r="I38" s="193">
        <v>0</v>
      </c>
      <c r="J38" s="192">
        <v>1</v>
      </c>
      <c r="K38" s="191" t="s">
        <v>817</v>
      </c>
      <c r="L38" s="192"/>
      <c r="M38" s="196"/>
    </row>
    <row r="39" spans="1:13" x14ac:dyDescent="0.2">
      <c r="A39" s="190">
        <v>37</v>
      </c>
      <c r="B39" s="191" t="s">
        <v>818</v>
      </c>
      <c r="C39" s="192" t="s">
        <v>819</v>
      </c>
      <c r="D39" s="193">
        <v>1</v>
      </c>
      <c r="E39" s="193">
        <v>0</v>
      </c>
      <c r="F39" s="193">
        <v>1</v>
      </c>
      <c r="G39" s="194">
        <v>0</v>
      </c>
      <c r="H39" s="195">
        <v>10</v>
      </c>
      <c r="I39" s="193">
        <v>0</v>
      </c>
      <c r="J39" s="192">
        <v>1</v>
      </c>
      <c r="K39" s="191" t="s">
        <v>820</v>
      </c>
      <c r="L39" s="192"/>
      <c r="M39" s="196"/>
    </row>
    <row r="40" spans="1:13" x14ac:dyDescent="0.2">
      <c r="A40" s="197"/>
      <c r="B40" s="198" t="s">
        <v>38</v>
      </c>
      <c r="C40" s="198"/>
      <c r="D40" s="198"/>
      <c r="E40" s="198"/>
      <c r="F40" s="198">
        <v>637716</v>
      </c>
      <c r="G40" s="198">
        <v>6.1794000000000002</v>
      </c>
      <c r="H40" s="198">
        <v>6377160</v>
      </c>
      <c r="I40" s="198">
        <v>0</v>
      </c>
      <c r="J40" s="198">
        <v>375224</v>
      </c>
      <c r="K40" s="198"/>
      <c r="L40" s="198"/>
      <c r="M40" s="19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Table I</vt:lpstr>
      <vt:lpstr>Table II</vt:lpstr>
      <vt:lpstr>Table III</vt:lpstr>
      <vt:lpstr>Table IV</vt:lpstr>
      <vt:lpstr>Table V</vt:lpstr>
      <vt:lpstr>Table VI</vt:lpstr>
      <vt:lpstr>Bodies_Corporate</vt:lpstr>
      <vt:lpstr>NRI</vt:lpstr>
      <vt:lpstr>HUF</vt:lpstr>
      <vt:lpstr>Institutions</vt:lpstr>
      <vt:lpstr>Public</vt:lpstr>
      <vt:lpstr>Firms</vt:lpstr>
      <vt:lpstr>Distribution of Holding</vt:lpstr>
      <vt:lpstr>Pldgshrs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Niharika</cp:lastModifiedBy>
  <dcterms:created xsi:type="dcterms:W3CDTF">2016-01-05T09:38:22Z</dcterms:created>
  <dcterms:modified xsi:type="dcterms:W3CDTF">2026-04-14T11:17:50Z</dcterms:modified>
</cp:coreProperties>
</file>